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G213\Pre-Award Team\Templates\Budgets\FY25\"/>
    </mc:Choice>
  </mc:AlternateContent>
  <xr:revisionPtr revIDLastSave="0" documentId="13_ncr:1_{F95C7949-1AA5-40C1-8EE9-EB401BE9970A}" xr6:coauthVersionLast="47" xr6:coauthVersionMax="47" xr10:uidLastSave="{00000000-0000-0000-0000-000000000000}"/>
  <bookViews>
    <workbookView xWindow="28680" yWindow="-120" windowWidth="29040" windowHeight="17520" xr2:uid="{FDD39937-1CAC-440A-8EFB-8CE14AF88815}"/>
  </bookViews>
  <sheets>
    <sheet name="Tuition Calcula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G29" i="3"/>
  <c r="G28" i="3"/>
  <c r="R46" i="3"/>
  <c r="R47" i="3" s="1"/>
  <c r="Q46" i="3"/>
  <c r="O27" i="3"/>
  <c r="O26" i="3"/>
  <c r="O25" i="3"/>
  <c r="O24" i="3"/>
  <c r="O23" i="3"/>
  <c r="R48" i="3" l="1"/>
  <c r="R49" i="3" s="1"/>
  <c r="R50" i="3" s="1"/>
  <c r="R51" i="3" s="1"/>
  <c r="R52" i="3" s="1"/>
  <c r="R53" i="3" s="1"/>
  <c r="R54" i="3" s="1"/>
  <c r="Q47" i="3"/>
  <c r="Q48" i="3" s="1"/>
  <c r="Q49" i="3" s="1"/>
  <c r="Q50" i="3" s="1"/>
  <c r="Q51" i="3" s="1"/>
  <c r="Q52" i="3" s="1"/>
  <c r="Q53" i="3" s="1"/>
  <c r="Q54" i="3" s="1"/>
  <c r="Q20" i="3" l="1"/>
  <c r="Q27" i="3" s="1"/>
  <c r="Q34" i="3" s="1"/>
  <c r="Q41" i="3" s="1"/>
  <c r="T27" i="3" s="1"/>
  <c r="T34" i="3" s="1"/>
  <c r="T41" i="3" s="1"/>
  <c r="W27" i="3" s="1"/>
  <c r="W34" i="3" s="1"/>
  <c r="W41" i="3" s="1"/>
  <c r="V35" i="3"/>
  <c r="P54" i="3" s="1"/>
  <c r="S35" i="3"/>
  <c r="P51" i="3" s="1"/>
  <c r="P35" i="3"/>
  <c r="P48" i="3" s="1"/>
  <c r="V28" i="3"/>
  <c r="P53" i="3" s="1"/>
  <c r="S28" i="3"/>
  <c r="P50" i="3" s="1"/>
  <c r="P28" i="3"/>
  <c r="P47" i="3" s="1"/>
  <c r="R19" i="3"/>
  <c r="R26" i="3" s="1"/>
  <c r="R33" i="3" s="1"/>
  <c r="R40" i="3" s="1"/>
  <c r="U26" i="3" s="1"/>
  <c r="U33" i="3" s="1"/>
  <c r="U40" i="3" s="1"/>
  <c r="X26" i="3" s="1"/>
  <c r="X33" i="3" s="1"/>
  <c r="X40" i="3" s="1"/>
  <c r="R18" i="3"/>
  <c r="R25" i="3" s="1"/>
  <c r="R32" i="3" s="1"/>
  <c r="R39" i="3" s="1"/>
  <c r="U25" i="3" s="1"/>
  <c r="U32" i="3" s="1"/>
  <c r="U39" i="3" s="1"/>
  <c r="X25" i="3" s="1"/>
  <c r="X32" i="3" s="1"/>
  <c r="X39" i="3" s="1"/>
  <c r="R16" i="3"/>
  <c r="R23" i="3" s="1"/>
  <c r="R30" i="3" s="1"/>
  <c r="R37" i="3" s="1"/>
  <c r="U23" i="3" s="1"/>
  <c r="U30" i="3" s="1"/>
  <c r="U37" i="3" s="1"/>
  <c r="X23" i="3" s="1"/>
  <c r="X30" i="3" s="1"/>
  <c r="X37" i="3" s="1"/>
  <c r="E23" i="3"/>
  <c r="V21" i="3"/>
  <c r="P52" i="3" s="1"/>
  <c r="S21" i="3"/>
  <c r="P49" i="3" s="1"/>
  <c r="P21" i="3"/>
  <c r="P46" i="3" s="1"/>
  <c r="R20" i="3"/>
  <c r="R27" i="3" s="1"/>
  <c r="R34" i="3" s="1"/>
  <c r="R41" i="3" s="1"/>
  <c r="U27" i="3" s="1"/>
  <c r="U34" i="3" s="1"/>
  <c r="U41" i="3" s="1"/>
  <c r="X27" i="3" s="1"/>
  <c r="X34" i="3" s="1"/>
  <c r="X41" i="3" s="1"/>
  <c r="Q19" i="3"/>
  <c r="Q26" i="3" s="1"/>
  <c r="Q33" i="3" s="1"/>
  <c r="Q40" i="3" s="1"/>
  <c r="T26" i="3" s="1"/>
  <c r="T33" i="3" s="1"/>
  <c r="T40" i="3" s="1"/>
  <c r="W26" i="3" s="1"/>
  <c r="W33" i="3" s="1"/>
  <c r="W40" i="3" s="1"/>
  <c r="Q18" i="3"/>
  <c r="Q25" i="3" s="1"/>
  <c r="Q32" i="3" s="1"/>
  <c r="Q39" i="3" s="1"/>
  <c r="T25" i="3" s="1"/>
  <c r="T32" i="3" s="1"/>
  <c r="T39" i="3" s="1"/>
  <c r="W25" i="3" s="1"/>
  <c r="W32" i="3" s="1"/>
  <c r="W39" i="3" s="1"/>
  <c r="R17" i="3"/>
  <c r="R24" i="3" s="1"/>
  <c r="R31" i="3" s="1"/>
  <c r="R38" i="3" s="1"/>
  <c r="U24" i="3" s="1"/>
  <c r="U31" i="3" s="1"/>
  <c r="U38" i="3" s="1"/>
  <c r="X24" i="3" s="1"/>
  <c r="X31" i="3" s="1"/>
  <c r="X38" i="3" s="1"/>
  <c r="Q17" i="3"/>
  <c r="Q24" i="3" s="1"/>
  <c r="Q31" i="3" s="1"/>
  <c r="Q38" i="3" s="1"/>
  <c r="T24" i="3" s="1"/>
  <c r="T31" i="3" s="1"/>
  <c r="T38" i="3" s="1"/>
  <c r="W24" i="3" s="1"/>
  <c r="W31" i="3" s="1"/>
  <c r="W38" i="3" s="1"/>
  <c r="Q16" i="3"/>
  <c r="Q23" i="3" s="1"/>
  <c r="Q30" i="3" s="1"/>
  <c r="Q37" i="3" s="1"/>
  <c r="T23" i="3" s="1"/>
  <c r="T30" i="3" s="1"/>
  <c r="T37" i="3" s="1"/>
  <c r="W23" i="3" s="1"/>
  <c r="W30" i="3" s="1"/>
  <c r="W37" i="3" s="1"/>
  <c r="P14" i="3"/>
  <c r="P45" i="3" s="1"/>
  <c r="T7" i="3"/>
  <c r="E42" i="3" s="1"/>
  <c r="E34" i="3" l="1"/>
  <c r="E38" i="3"/>
  <c r="E32" i="3"/>
  <c r="E37" i="3"/>
  <c r="E28" i="3"/>
  <c r="E44" i="3"/>
  <c r="T8" i="3"/>
  <c r="E29" i="3"/>
  <c r="E36" i="3"/>
  <c r="E43" i="3"/>
  <c r="E27" i="3"/>
  <c r="E35" i="3"/>
  <c r="E40" i="3"/>
  <c r="E30" i="3"/>
  <c r="E41" i="3"/>
  <c r="E31" i="3"/>
  <c r="E55" i="3" l="1"/>
  <c r="E49" i="3"/>
  <c r="F30" i="3"/>
  <c r="F28" i="3"/>
  <c r="H28" i="3" s="1"/>
  <c r="I28" i="3" s="1"/>
  <c r="J28" i="3" s="1" a="1"/>
  <c r="J28" i="3" s="1"/>
  <c r="K28" i="3" s="1"/>
  <c r="G38" i="3"/>
  <c r="G30" i="3"/>
  <c r="E53" i="3"/>
  <c r="G27" i="3"/>
  <c r="G31" i="3"/>
  <c r="E58" i="3"/>
  <c r="G42" i="3"/>
  <c r="G43" i="3"/>
  <c r="F42" i="3"/>
  <c r="G36" i="3"/>
  <c r="F31" i="3"/>
  <c r="G40" i="3"/>
  <c r="T9" i="3"/>
  <c r="F48" i="3" s="1"/>
  <c r="E61" i="3"/>
  <c r="F27" i="3"/>
  <c r="E59" i="3"/>
  <c r="G35" i="3"/>
  <c r="E57" i="3"/>
  <c r="F35" i="3"/>
  <c r="E56" i="3"/>
  <c r="F38" i="3"/>
  <c r="F43" i="3"/>
  <c r="F40" i="3"/>
  <c r="F36" i="3"/>
  <c r="F44" i="3"/>
  <c r="F37" i="3"/>
  <c r="F34" i="3"/>
  <c r="G44" i="3"/>
  <c r="E62" i="3"/>
  <c r="F41" i="3"/>
  <c r="G34" i="3"/>
  <c r="E63" i="3"/>
  <c r="E65" i="3"/>
  <c r="E52" i="3"/>
  <c r="E64" i="3"/>
  <c r="G32" i="3"/>
  <c r="F32" i="3"/>
  <c r="G37" i="3"/>
  <c r="E48" i="3"/>
  <c r="E50" i="3"/>
  <c r="E51" i="3"/>
  <c r="G41" i="3"/>
  <c r="F64" i="3" l="1"/>
  <c r="E85" i="3"/>
  <c r="G50" i="3"/>
  <c r="F58" i="3"/>
  <c r="F52" i="3"/>
  <c r="G58" i="3"/>
  <c r="E69" i="3"/>
  <c r="F51" i="3"/>
  <c r="F50" i="3"/>
  <c r="H50" i="3" s="1"/>
  <c r="I50" i="3" s="1"/>
  <c r="J50" i="3" s="1" a="1"/>
  <c r="J50" i="3" s="1"/>
  <c r="K50" i="3" s="1"/>
  <c r="F49" i="3"/>
  <c r="G65" i="3"/>
  <c r="G49" i="3"/>
  <c r="G55" i="3"/>
  <c r="F65" i="3"/>
  <c r="G51" i="3"/>
  <c r="E70" i="3"/>
  <c r="G61" i="3"/>
  <c r="F53" i="3"/>
  <c r="F57" i="3"/>
  <c r="E86" i="3"/>
  <c r="G57" i="3"/>
  <c r="H31" i="3"/>
  <c r="I31" i="3" s="1"/>
  <c r="E80" i="3"/>
  <c r="T10" i="3"/>
  <c r="F77" i="3" s="1"/>
  <c r="G48" i="3"/>
  <c r="F63" i="3"/>
  <c r="G52" i="3"/>
  <c r="E78" i="3"/>
  <c r="E73" i="3"/>
  <c r="G53" i="3"/>
  <c r="G62" i="3"/>
  <c r="E76" i="3"/>
  <c r="E77" i="3"/>
  <c r="H40" i="3"/>
  <c r="I40" i="3" s="1"/>
  <c r="G59" i="3"/>
  <c r="G56" i="3"/>
  <c r="F61" i="3"/>
  <c r="E82" i="3"/>
  <c r="E71" i="3"/>
  <c r="H42" i="3"/>
  <c r="I42" i="3" s="1"/>
  <c r="H30" i="3"/>
  <c r="I30" i="3" s="1"/>
  <c r="H36" i="3"/>
  <c r="I36" i="3" s="1"/>
  <c r="H37" i="3"/>
  <c r="I37" i="3" s="1"/>
  <c r="H43" i="3"/>
  <c r="I43" i="3" s="1"/>
  <c r="E72" i="3"/>
  <c r="E84" i="3"/>
  <c r="F62" i="3"/>
  <c r="G64" i="3"/>
  <c r="H38" i="3"/>
  <c r="I38" i="3" s="1"/>
  <c r="F55" i="3"/>
  <c r="H55" i="3" s="1"/>
  <c r="I55" i="3" s="1"/>
  <c r="F59" i="3"/>
  <c r="E83" i="3"/>
  <c r="E79" i="3"/>
  <c r="E74" i="3"/>
  <c r="G63" i="3"/>
  <c r="F56" i="3"/>
  <c r="H44" i="3"/>
  <c r="I44" i="3" s="1"/>
  <c r="H32" i="3"/>
  <c r="I32" i="3" s="1"/>
  <c r="H29" i="3"/>
  <c r="I29" i="3" s="1"/>
  <c r="H34" i="3"/>
  <c r="I34" i="3" s="1"/>
  <c r="H35" i="3"/>
  <c r="I35" i="3" s="1"/>
  <c r="H58" i="3"/>
  <c r="I58" i="3" s="1"/>
  <c r="J58" i="3" s="1" a="1"/>
  <c r="J58" i="3" s="1"/>
  <c r="K58" i="3" s="1"/>
  <c r="L58" i="3" s="1"/>
  <c r="H41" i="3"/>
  <c r="I41" i="3" s="1"/>
  <c r="J41" i="3" s="1" a="1"/>
  <c r="J41" i="3" s="1"/>
  <c r="G77" i="3"/>
  <c r="F71" i="3"/>
  <c r="E98" i="3"/>
  <c r="G83" i="3"/>
  <c r="G84" i="3"/>
  <c r="G78" i="3"/>
  <c r="F72" i="3"/>
  <c r="E99" i="3"/>
  <c r="J30" i="3" l="1" a="1"/>
  <c r="J30" i="3" s="1"/>
  <c r="K30" i="3" s="1"/>
  <c r="L30" i="3" s="1"/>
  <c r="H52" i="3"/>
  <c r="I52" i="3" s="1"/>
  <c r="J52" i="3" s="1" a="1"/>
  <c r="J52" i="3" s="1"/>
  <c r="K52" i="3" s="1"/>
  <c r="L52" i="3" s="1"/>
  <c r="H51" i="3"/>
  <c r="I51" i="3" s="1"/>
  <c r="J51" i="3" s="1" a="1"/>
  <c r="J51" i="3" s="1"/>
  <c r="K51" i="3" s="1"/>
  <c r="L51" i="3" s="1"/>
  <c r="H65" i="3"/>
  <c r="I65" i="3" s="1"/>
  <c r="J65" i="3" s="1" a="1"/>
  <c r="J65" i="3" s="1"/>
  <c r="K65" i="3" s="1"/>
  <c r="L65" i="3" s="1"/>
  <c r="H57" i="3"/>
  <c r="I57" i="3" s="1"/>
  <c r="J57" i="3" s="1" a="1"/>
  <c r="J57" i="3" s="1"/>
  <c r="K57" i="3" s="1"/>
  <c r="L57" i="3" s="1"/>
  <c r="H49" i="3"/>
  <c r="I49" i="3" s="1"/>
  <c r="E106" i="3"/>
  <c r="T11" i="3"/>
  <c r="F92" i="3" s="1"/>
  <c r="G85" i="3"/>
  <c r="G76" i="3"/>
  <c r="E101" i="3"/>
  <c r="F85" i="3"/>
  <c r="H85" i="3" s="1"/>
  <c r="I85" i="3" s="1"/>
  <c r="G72" i="3"/>
  <c r="H72" i="3" s="1"/>
  <c r="I72" i="3" s="1"/>
  <c r="J72" i="3" s="1" a="1"/>
  <c r="J72" i="3" s="1"/>
  <c r="K72" i="3" s="1"/>
  <c r="L72" i="3" s="1"/>
  <c r="E92" i="3"/>
  <c r="E93" i="3"/>
  <c r="G86" i="3"/>
  <c r="G71" i="3"/>
  <c r="H71" i="3" s="1"/>
  <c r="I71" i="3" s="1"/>
  <c r="J71" i="3" s="1" a="1"/>
  <c r="J71" i="3" s="1"/>
  <c r="K71" i="3" s="1"/>
  <c r="F79" i="3"/>
  <c r="G69" i="3"/>
  <c r="F76" i="3"/>
  <c r="E100" i="3"/>
  <c r="F82" i="3"/>
  <c r="F69" i="3"/>
  <c r="E91" i="3"/>
  <c r="F73" i="3"/>
  <c r="E97" i="3"/>
  <c r="G79" i="3"/>
  <c r="E90" i="3"/>
  <c r="G82" i="3"/>
  <c r="E94" i="3"/>
  <c r="G70" i="3"/>
  <c r="G73" i="3"/>
  <c r="E107" i="3"/>
  <c r="H61" i="3"/>
  <c r="I61" i="3" s="1"/>
  <c r="J61" i="3" s="1" a="1"/>
  <c r="J61" i="3" s="1"/>
  <c r="K61" i="3" s="1"/>
  <c r="L61" i="3" s="1"/>
  <c r="F86" i="3"/>
  <c r="E105" i="3"/>
  <c r="F74" i="3"/>
  <c r="G80" i="3"/>
  <c r="F70" i="3"/>
  <c r="E95" i="3"/>
  <c r="F78" i="3"/>
  <c r="H78" i="3" s="1"/>
  <c r="I78" i="3" s="1"/>
  <c r="J78" i="3" s="1" a="1"/>
  <c r="J78" i="3" s="1"/>
  <c r="K78" i="3" s="1"/>
  <c r="L78" i="3" s="1"/>
  <c r="G74" i="3"/>
  <c r="F84" i="3"/>
  <c r="H84" i="3" s="1"/>
  <c r="I84" i="3" s="1"/>
  <c r="J84" i="3" s="1" a="1"/>
  <c r="J84" i="3" s="1"/>
  <c r="K84" i="3" s="1"/>
  <c r="L84" i="3" s="1"/>
  <c r="F83" i="3"/>
  <c r="H83" i="3" s="1"/>
  <c r="I83" i="3" s="1"/>
  <c r="J83" i="3" s="1" a="1"/>
  <c r="J83" i="3" s="1"/>
  <c r="K83" i="3" s="1"/>
  <c r="L83" i="3" s="1"/>
  <c r="E103" i="3"/>
  <c r="E104" i="3"/>
  <c r="F80" i="3"/>
  <c r="H59" i="3"/>
  <c r="I59" i="3" s="1"/>
  <c r="J59" i="3" s="1" a="1"/>
  <c r="J59" i="3" s="1"/>
  <c r="K59" i="3" s="1"/>
  <c r="L59" i="3" s="1"/>
  <c r="M28" i="3" a="1"/>
  <c r="M28" i="3" s="1"/>
  <c r="M31" i="3" a="1"/>
  <c r="M31" i="3" s="1"/>
  <c r="J44" i="3" a="1"/>
  <c r="J44" i="3" s="1"/>
  <c r="K44" i="3" s="1"/>
  <c r="L44" i="3" s="1"/>
  <c r="K41" i="3"/>
  <c r="L41" i="3" s="1"/>
  <c r="J43" i="3" a="1"/>
  <c r="J43" i="3" s="1"/>
  <c r="K43" i="3" s="1"/>
  <c r="L43" i="3" s="1"/>
  <c r="J40" i="3" a="1"/>
  <c r="J40" i="3" s="1"/>
  <c r="K40" i="3" s="1"/>
  <c r="L40" i="3" s="1"/>
  <c r="M38" i="3" a="1"/>
  <c r="M38" i="3" s="1"/>
  <c r="J35" i="3" a="1"/>
  <c r="J35" i="3" s="1"/>
  <c r="K35" i="3" s="1"/>
  <c r="L35" i="3" s="1"/>
  <c r="J34" i="3" a="1"/>
  <c r="J34" i="3" s="1"/>
  <c r="K34" i="3" s="1"/>
  <c r="L34" i="3" s="1"/>
  <c r="J37" i="3" a="1"/>
  <c r="J37" i="3" s="1"/>
  <c r="K37" i="3" s="1"/>
  <c r="L37" i="3" s="1"/>
  <c r="J38" i="3" a="1"/>
  <c r="J38" i="3" s="1"/>
  <c r="K38" i="3" s="1"/>
  <c r="L38" i="3" s="1"/>
  <c r="J32" i="3" a="1"/>
  <c r="J32" i="3" s="1"/>
  <c r="K32" i="3" s="1"/>
  <c r="L32" i="3" s="1"/>
  <c r="J42" i="3" a="1"/>
  <c r="J42" i="3" s="1"/>
  <c r="K42" i="3" s="1"/>
  <c r="L42" i="3" s="1"/>
  <c r="J29" i="3" a="1"/>
  <c r="J29" i="3" s="1"/>
  <c r="K29" i="3" s="1"/>
  <c r="J36" i="3" a="1"/>
  <c r="J36" i="3" s="1"/>
  <c r="K36" i="3" s="1"/>
  <c r="L36" i="3" s="1"/>
  <c r="J31" i="3" a="1"/>
  <c r="J31" i="3" s="1"/>
  <c r="K31" i="3" s="1"/>
  <c r="L31" i="3" s="1"/>
  <c r="M32" i="3" a="1"/>
  <c r="M32" i="3" s="1"/>
  <c r="M57" i="3" a="1"/>
  <c r="M57" i="3" s="1"/>
  <c r="H53" i="3"/>
  <c r="I53" i="3" s="1"/>
  <c r="J53" i="3" s="1" a="1"/>
  <c r="J53" i="3" s="1"/>
  <c r="K53" i="3" s="1"/>
  <c r="L53" i="3" s="1"/>
  <c r="H64" i="3"/>
  <c r="I64" i="3" s="1"/>
  <c r="J64" i="3" s="1" a="1"/>
  <c r="J64" i="3" s="1"/>
  <c r="K64" i="3" s="1"/>
  <c r="L64" i="3" s="1"/>
  <c r="M50" i="3" a="1"/>
  <c r="M50" i="3" s="1"/>
  <c r="L50" i="3" s="1"/>
  <c r="M58" i="3" a="1"/>
  <c r="M58" i="3" s="1"/>
  <c r="M55" i="3" a="1"/>
  <c r="M55" i="3" s="1"/>
  <c r="M40" i="3" a="1"/>
  <c r="M40" i="3" s="1"/>
  <c r="M36" i="3" a="1"/>
  <c r="M36" i="3" s="1"/>
  <c r="H62" i="3"/>
  <c r="I62" i="3" s="1"/>
  <c r="J62" i="3" s="1" a="1"/>
  <c r="J62" i="3" s="1"/>
  <c r="K62" i="3" s="1"/>
  <c r="L62" i="3" s="1"/>
  <c r="M34" i="3" a="1"/>
  <c r="M34" i="3" s="1"/>
  <c r="M37" i="3" a="1"/>
  <c r="M37" i="3" s="1"/>
  <c r="M29" i="3" a="1"/>
  <c r="M29" i="3" s="1"/>
  <c r="M42" i="3" a="1"/>
  <c r="M42" i="3" s="1"/>
  <c r="M30" i="3" a="1"/>
  <c r="M30" i="3" s="1"/>
  <c r="H56" i="3"/>
  <c r="I56" i="3" s="1"/>
  <c r="J56" i="3" s="1" a="1"/>
  <c r="J56" i="3" s="1"/>
  <c r="K56" i="3" s="1"/>
  <c r="L56" i="3" s="1"/>
  <c r="M44" i="3" a="1"/>
  <c r="M44" i="3" s="1"/>
  <c r="M41" i="3" a="1"/>
  <c r="M41" i="3" s="1"/>
  <c r="H63" i="3"/>
  <c r="I63" i="3" s="1"/>
  <c r="J63" i="3" s="1" a="1"/>
  <c r="J63" i="3" s="1"/>
  <c r="K63" i="3" s="1"/>
  <c r="L63" i="3" s="1"/>
  <c r="M43" i="3" a="1"/>
  <c r="M43" i="3" s="1"/>
  <c r="M35" i="3" a="1"/>
  <c r="M35" i="3" s="1"/>
  <c r="J55" i="3" a="1"/>
  <c r="J55" i="3" s="1"/>
  <c r="K55" i="3" s="1"/>
  <c r="H77" i="3"/>
  <c r="I77" i="3" s="1"/>
  <c r="J77" i="3" s="1" a="1"/>
  <c r="J77" i="3" s="1"/>
  <c r="K77" i="3" s="1"/>
  <c r="G98" i="3"/>
  <c r="E119" i="3"/>
  <c r="G104" i="3"/>
  <c r="G95" i="3"/>
  <c r="E116" i="3"/>
  <c r="G101" i="3"/>
  <c r="F95" i="3"/>
  <c r="G99" i="3"/>
  <c r="E122" i="3"/>
  <c r="G107" i="3"/>
  <c r="F101" i="3"/>
  <c r="F97" i="3"/>
  <c r="T12" i="3"/>
  <c r="F93" i="3"/>
  <c r="G103" i="3"/>
  <c r="G90" i="3"/>
  <c r="E115" i="3"/>
  <c r="E112" i="3"/>
  <c r="F90" i="3"/>
  <c r="F99" i="3"/>
  <c r="J49" i="3" l="1" a="1"/>
  <c r="J49" i="3" s="1"/>
  <c r="K49" i="3" s="1"/>
  <c r="L49" i="3" s="1"/>
  <c r="M51" i="3" a="1"/>
  <c r="M51" i="3" s="1"/>
  <c r="M49" i="3" a="1"/>
  <c r="M49" i="3" s="1"/>
  <c r="M52" i="3" a="1"/>
  <c r="M52" i="3" s="1"/>
  <c r="H74" i="3"/>
  <c r="I74" i="3" s="1"/>
  <c r="J74" i="3" s="1" a="1"/>
  <c r="J74" i="3" s="1"/>
  <c r="K74" i="3" s="1"/>
  <c r="L74" i="3" s="1"/>
  <c r="H76" i="3"/>
  <c r="I76" i="3" s="1"/>
  <c r="J76" i="3" s="1" a="1"/>
  <c r="J76" i="3" s="1"/>
  <c r="K76" i="3" s="1"/>
  <c r="L76" i="3" s="1"/>
  <c r="H86" i="3"/>
  <c r="I86" i="3" s="1"/>
  <c r="J86" i="3" s="1" a="1"/>
  <c r="J86" i="3" s="1"/>
  <c r="K86" i="3" s="1"/>
  <c r="L86" i="3" s="1"/>
  <c r="M65" i="3" a="1"/>
  <c r="M65" i="3" s="1"/>
  <c r="H80" i="3"/>
  <c r="I80" i="3" s="1"/>
  <c r="J80" i="3" s="1" a="1"/>
  <c r="J80" i="3" s="1"/>
  <c r="K80" i="3" s="1"/>
  <c r="L80" i="3" s="1"/>
  <c r="H73" i="3"/>
  <c r="I73" i="3" s="1"/>
  <c r="J73" i="3" s="1" a="1"/>
  <c r="J73" i="3" s="1"/>
  <c r="K73" i="3" s="1"/>
  <c r="L73" i="3" s="1"/>
  <c r="H79" i="3"/>
  <c r="I79" i="3" s="1"/>
  <c r="J79" i="3" s="1" a="1"/>
  <c r="J79" i="3" s="1"/>
  <c r="K79" i="3" s="1"/>
  <c r="L79" i="3" s="1"/>
  <c r="H82" i="3"/>
  <c r="I82" i="3" s="1"/>
  <c r="J82" i="3" s="1" a="1"/>
  <c r="J82" i="3" s="1"/>
  <c r="K82" i="3" s="1"/>
  <c r="H70" i="3"/>
  <c r="I70" i="3" s="1"/>
  <c r="J70" i="3" s="1" a="1"/>
  <c r="J70" i="3" s="1"/>
  <c r="K70" i="3" s="1"/>
  <c r="M59" i="3" a="1"/>
  <c r="M59" i="3" s="1"/>
  <c r="M61" i="3" a="1"/>
  <c r="M61" i="3" s="1"/>
  <c r="G100" i="3"/>
  <c r="F94" i="3"/>
  <c r="F106" i="3"/>
  <c r="E124" i="3"/>
  <c r="E113" i="3"/>
  <c r="G97" i="3"/>
  <c r="H97" i="3" s="1"/>
  <c r="I97" i="3" s="1"/>
  <c r="E127" i="3"/>
  <c r="G92" i="3"/>
  <c r="H92" i="3" s="1"/>
  <c r="I92" i="3" s="1"/>
  <c r="J92" i="3" s="1" a="1"/>
  <c r="J92" i="3" s="1"/>
  <c r="K92" i="3" s="1"/>
  <c r="L92" i="3" s="1"/>
  <c r="E120" i="3"/>
  <c r="F100" i="3"/>
  <c r="G94" i="3"/>
  <c r="G106" i="3"/>
  <c r="G91" i="3"/>
  <c r="E121" i="3"/>
  <c r="G105" i="3"/>
  <c r="E111" i="3"/>
  <c r="F107" i="3"/>
  <c r="H107" i="3" s="1"/>
  <c r="I107" i="3" s="1"/>
  <c r="E114" i="3"/>
  <c r="G93" i="3"/>
  <c r="H93" i="3" s="1"/>
  <c r="I93" i="3" s="1"/>
  <c r="J93" i="3" s="1" a="1"/>
  <c r="J93" i="3" s="1"/>
  <c r="K93" i="3" s="1"/>
  <c r="L93" i="3" s="1"/>
  <c r="F103" i="3"/>
  <c r="H103" i="3" s="1"/>
  <c r="I103" i="3" s="1"/>
  <c r="E128" i="3"/>
  <c r="E126" i="3"/>
  <c r="F104" i="3"/>
  <c r="H104" i="3" s="1"/>
  <c r="I104" i="3" s="1"/>
  <c r="J104" i="3" s="1" a="1"/>
  <c r="J104" i="3" s="1"/>
  <c r="K104" i="3" s="1"/>
  <c r="L104" i="3" s="1"/>
  <c r="F105" i="3"/>
  <c r="E125" i="3"/>
  <c r="E118" i="3"/>
  <c r="F98" i="3"/>
  <c r="H98" i="3" s="1"/>
  <c r="I98" i="3" s="1"/>
  <c r="J98" i="3" s="1" a="1"/>
  <c r="J98" i="3" s="1"/>
  <c r="K98" i="3" s="1"/>
  <c r="L98" i="3" s="1"/>
  <c r="F91" i="3"/>
  <c r="L77" i="3"/>
  <c r="L29" i="3"/>
  <c r="M62" i="3" a="1"/>
  <c r="M62" i="3" s="1"/>
  <c r="M83" i="3" a="1"/>
  <c r="M83" i="3" s="1"/>
  <c r="L55" i="3"/>
  <c r="M79" i="3" a="1"/>
  <c r="M79" i="3" s="1"/>
  <c r="M53" i="3" a="1"/>
  <c r="M53" i="3" s="1"/>
  <c r="M72" i="3" a="1"/>
  <c r="M72" i="3" s="1"/>
  <c r="M71" i="3" a="1"/>
  <c r="M71" i="3" s="1"/>
  <c r="L71" i="3" s="1"/>
  <c r="M63" i="3" a="1"/>
  <c r="M63" i="3" s="1"/>
  <c r="M78" i="3" a="1"/>
  <c r="M78" i="3" s="1"/>
  <c r="M85" i="3" a="1"/>
  <c r="M85" i="3" s="1"/>
  <c r="M84" i="3" a="1"/>
  <c r="M84" i="3" s="1"/>
  <c r="M77" i="3" a="1"/>
  <c r="M77" i="3" s="1"/>
  <c r="M56" i="3" a="1"/>
  <c r="M56" i="3" s="1"/>
  <c r="M64" i="3" a="1"/>
  <c r="M64" i="3" s="1"/>
  <c r="J85" i="3" a="1"/>
  <c r="J85" i="3" s="1"/>
  <c r="K85" i="3" s="1"/>
  <c r="L85" i="3" s="1"/>
  <c r="H95" i="3"/>
  <c r="I95" i="3" s="1"/>
  <c r="H101" i="3"/>
  <c r="I101" i="3" s="1"/>
  <c r="H99" i="3"/>
  <c r="I99" i="3" s="1"/>
  <c r="J99" i="3" s="1" a="1"/>
  <c r="J99" i="3" s="1"/>
  <c r="K99" i="3" s="1"/>
  <c r="L99" i="3" s="1"/>
  <c r="E148" i="3"/>
  <c r="E134" i="3"/>
  <c r="F127" i="3"/>
  <c r="G119" i="3"/>
  <c r="F113" i="3"/>
  <c r="E140" i="3"/>
  <c r="G125" i="3"/>
  <c r="F119" i="3"/>
  <c r="E146" i="3"/>
  <c r="F125" i="3"/>
  <c r="G116" i="3"/>
  <c r="E137" i="3"/>
  <c r="G122" i="3"/>
  <c r="F116" i="3"/>
  <c r="E143" i="3"/>
  <c r="G128" i="3"/>
  <c r="F122" i="3"/>
  <c r="G114" i="3"/>
  <c r="E141" i="3"/>
  <c r="G112" i="3"/>
  <c r="E149" i="3"/>
  <c r="E135" i="3"/>
  <c r="F128" i="3"/>
  <c r="G120" i="3"/>
  <c r="F114" i="3"/>
  <c r="G126" i="3"/>
  <c r="F120" i="3"/>
  <c r="F118" i="3"/>
  <c r="E145" i="3"/>
  <c r="G124" i="3"/>
  <c r="E147" i="3"/>
  <c r="G127" i="3"/>
  <c r="F124" i="3"/>
  <c r="T13" i="3"/>
  <c r="E133" i="3"/>
  <c r="G113" i="3"/>
  <c r="E132" i="3"/>
  <c r="F126" i="3"/>
  <c r="G115" i="3"/>
  <c r="F115" i="3"/>
  <c r="F112" i="3"/>
  <c r="G118" i="3"/>
  <c r="E142" i="3"/>
  <c r="E139" i="3"/>
  <c r="F121" i="3"/>
  <c r="F111" i="3"/>
  <c r="G121" i="3"/>
  <c r="G111" i="3"/>
  <c r="E136" i="3"/>
  <c r="M86" i="3" l="1" a="1"/>
  <c r="M86" i="3" s="1"/>
  <c r="M74" i="3" a="1"/>
  <c r="M74" i="3" s="1"/>
  <c r="H91" i="3"/>
  <c r="I91" i="3" s="1"/>
  <c r="J91" i="3" s="1" a="1"/>
  <c r="J91" i="3" s="1"/>
  <c r="K91" i="3" s="1"/>
  <c r="H105" i="3"/>
  <c r="I105" i="3" s="1"/>
  <c r="J105" i="3" s="1" a="1"/>
  <c r="J105" i="3" s="1"/>
  <c r="K105" i="3" s="1"/>
  <c r="L105" i="3" s="1"/>
  <c r="M76" i="3" a="1"/>
  <c r="M76" i="3" s="1"/>
  <c r="M80" i="3" a="1"/>
  <c r="M80" i="3" s="1"/>
  <c r="M70" i="3" a="1"/>
  <c r="M70" i="3" s="1"/>
  <c r="H100" i="3"/>
  <c r="I100" i="3" s="1"/>
  <c r="J100" i="3" s="1" a="1"/>
  <c r="J100" i="3" s="1"/>
  <c r="K100" i="3" s="1"/>
  <c r="L100" i="3" s="1"/>
  <c r="M73" i="3" a="1"/>
  <c r="M73" i="3" s="1"/>
  <c r="H106" i="3"/>
  <c r="I106" i="3" s="1"/>
  <c r="J106" i="3" s="1" a="1"/>
  <c r="J106" i="3" s="1"/>
  <c r="K106" i="3" s="1"/>
  <c r="L106" i="3" s="1"/>
  <c r="H94" i="3"/>
  <c r="I94" i="3" s="1"/>
  <c r="J94" i="3" s="1" a="1"/>
  <c r="J94" i="3" s="1"/>
  <c r="K94" i="3" s="1"/>
  <c r="L94" i="3" s="1"/>
  <c r="M82" i="3" a="1"/>
  <c r="M82" i="3" s="1"/>
  <c r="M106" i="3" a="1"/>
  <c r="M106" i="3" s="1"/>
  <c r="M107" i="3" a="1"/>
  <c r="M107" i="3" s="1"/>
  <c r="L82" i="3"/>
  <c r="L67" i="3"/>
  <c r="K67" i="3" s="1"/>
  <c r="M97" i="3" a="1"/>
  <c r="M97" i="3" s="1"/>
  <c r="M103" i="3" a="1"/>
  <c r="M103" i="3" s="1"/>
  <c r="M93" i="3" a="1"/>
  <c r="M93" i="3" s="1"/>
  <c r="M98" i="3" a="1"/>
  <c r="M98" i="3" s="1"/>
  <c r="M99" i="3" a="1"/>
  <c r="M99" i="3" s="1"/>
  <c r="M101" i="3" a="1"/>
  <c r="M101" i="3" s="1"/>
  <c r="M95" i="3" a="1"/>
  <c r="M95" i="3" s="1"/>
  <c r="M104" i="3" a="1"/>
  <c r="M104" i="3" s="1"/>
  <c r="M92" i="3" a="1"/>
  <c r="M92" i="3" s="1"/>
  <c r="M100" i="3" a="1"/>
  <c r="M100" i="3" s="1"/>
  <c r="L70" i="3"/>
  <c r="J107" i="3" a="1"/>
  <c r="J107" i="3" s="1"/>
  <c r="K107" i="3" s="1"/>
  <c r="L107" i="3" s="1"/>
  <c r="J103" i="3" a="1"/>
  <c r="J103" i="3" s="1"/>
  <c r="K103" i="3" s="1"/>
  <c r="J97" i="3" a="1"/>
  <c r="J97" i="3" s="1"/>
  <c r="K97" i="3" s="1"/>
  <c r="L97" i="3" s="1"/>
  <c r="J101" i="3" a="1"/>
  <c r="J101" i="3" s="1"/>
  <c r="K101" i="3" s="1"/>
  <c r="L101" i="3" s="1"/>
  <c r="J95" i="3" a="1"/>
  <c r="J95" i="3" s="1"/>
  <c r="K95" i="3" s="1"/>
  <c r="L95" i="3" s="1"/>
  <c r="H115" i="3"/>
  <c r="I115" i="3" s="1"/>
  <c r="H126" i="3"/>
  <c r="I126" i="3" s="1"/>
  <c r="J126" i="3" s="1" a="1"/>
  <c r="J126" i="3" s="1"/>
  <c r="K126" i="3" s="1"/>
  <c r="L126" i="3" s="1"/>
  <c r="H124" i="3"/>
  <c r="I124" i="3" s="1"/>
  <c r="H119" i="3"/>
  <c r="I119" i="3" s="1"/>
  <c r="J119" i="3" s="1" a="1"/>
  <c r="J119" i="3" s="1"/>
  <c r="K119" i="3" s="1"/>
  <c r="L119" i="3" s="1"/>
  <c r="H116" i="3"/>
  <c r="I116" i="3" s="1"/>
  <c r="H112" i="3"/>
  <c r="I112" i="3" s="1"/>
  <c r="H114" i="3"/>
  <c r="I114" i="3" s="1"/>
  <c r="J114" i="3" s="1" a="1"/>
  <c r="J114" i="3" s="1"/>
  <c r="K114" i="3" s="1"/>
  <c r="L114" i="3" s="1"/>
  <c r="H122" i="3"/>
  <c r="I122" i="3" s="1"/>
  <c r="H113" i="3"/>
  <c r="I113" i="3" s="1"/>
  <c r="J113" i="3" s="1" a="1"/>
  <c r="J113" i="3" s="1"/>
  <c r="K113" i="3" s="1"/>
  <c r="L113" i="3" s="1"/>
  <c r="H128" i="3"/>
  <c r="I128" i="3" s="1"/>
  <c r="H125" i="3"/>
  <c r="I125" i="3" s="1"/>
  <c r="J125" i="3" s="1" a="1"/>
  <c r="J125" i="3" s="1"/>
  <c r="K125" i="3" s="1"/>
  <c r="L125" i="3" s="1"/>
  <c r="H121" i="3"/>
  <c r="I121" i="3" s="1"/>
  <c r="H118" i="3"/>
  <c r="I118" i="3" s="1"/>
  <c r="H120" i="3"/>
  <c r="I120" i="3" s="1"/>
  <c r="J120" i="3" s="1" a="1"/>
  <c r="J120" i="3" s="1"/>
  <c r="K120" i="3" s="1"/>
  <c r="L120" i="3" s="1"/>
  <c r="H127" i="3"/>
  <c r="I127" i="3" s="1"/>
  <c r="E161" i="3"/>
  <c r="G146" i="3"/>
  <c r="F140" i="3"/>
  <c r="E167" i="3"/>
  <c r="F146" i="3"/>
  <c r="G137" i="3"/>
  <c r="E158" i="3"/>
  <c r="G143" i="3"/>
  <c r="F137" i="3"/>
  <c r="E164" i="3"/>
  <c r="G149" i="3"/>
  <c r="F143" i="3"/>
  <c r="G135" i="3"/>
  <c r="E154" i="3"/>
  <c r="F133" i="3"/>
  <c r="E170" i="3"/>
  <c r="E156" i="3"/>
  <c r="F149" i="3"/>
  <c r="G141" i="3"/>
  <c r="F135" i="3"/>
  <c r="E162" i="3"/>
  <c r="G147" i="3"/>
  <c r="F141" i="3"/>
  <c r="G133" i="3"/>
  <c r="E168" i="3"/>
  <c r="F147" i="3"/>
  <c r="G139" i="3"/>
  <c r="F145" i="3"/>
  <c r="F134" i="3"/>
  <c r="E157" i="3"/>
  <c r="T14" i="3"/>
  <c r="E153" i="3"/>
  <c r="G136" i="3"/>
  <c r="G132" i="3"/>
  <c r="E160" i="3"/>
  <c r="G140" i="3"/>
  <c r="F136" i="3"/>
  <c r="E163" i="3"/>
  <c r="F132" i="3"/>
  <c r="G142" i="3"/>
  <c r="G134" i="3"/>
  <c r="F142" i="3"/>
  <c r="F139" i="3"/>
  <c r="F148" i="3"/>
  <c r="E169" i="3"/>
  <c r="E166" i="3"/>
  <c r="G145" i="3"/>
  <c r="E155" i="3"/>
  <c r="G148" i="3"/>
  <c r="M91" i="3" l="1" a="1"/>
  <c r="M91" i="3" s="1"/>
  <c r="M105" i="3" a="1"/>
  <c r="M105" i="3" s="1"/>
  <c r="M94" i="3" a="1"/>
  <c r="M94" i="3" s="1"/>
  <c r="L88" i="3"/>
  <c r="K88" i="3" s="1"/>
  <c r="L103" i="3"/>
  <c r="M124" i="3" a="1"/>
  <c r="M124" i="3" s="1"/>
  <c r="M127" i="3" a="1"/>
  <c r="M127" i="3" s="1"/>
  <c r="M119" i="3" a="1"/>
  <c r="M119" i="3" s="1"/>
  <c r="M114" i="3" a="1"/>
  <c r="M114" i="3" s="1"/>
  <c r="M116" i="3" a="1"/>
  <c r="M116" i="3" s="1"/>
  <c r="M115" i="3" a="1"/>
  <c r="M115" i="3" s="1"/>
  <c r="M112" i="3" a="1"/>
  <c r="M112" i="3" s="1"/>
  <c r="M118" i="3" a="1"/>
  <c r="M118" i="3" s="1"/>
  <c r="M122" i="3" a="1"/>
  <c r="M122" i="3" s="1"/>
  <c r="M128" i="3" a="1"/>
  <c r="M128" i="3" s="1"/>
  <c r="M125" i="3" a="1"/>
  <c r="M125" i="3" s="1"/>
  <c r="M113" i="3" a="1"/>
  <c r="M113" i="3" s="1"/>
  <c r="M121" i="3" a="1"/>
  <c r="M121" i="3" s="1"/>
  <c r="M120" i="3" a="1"/>
  <c r="M120" i="3" s="1"/>
  <c r="M126" i="3" a="1"/>
  <c r="M126" i="3" s="1"/>
  <c r="L91" i="3"/>
  <c r="J128" i="3" a="1"/>
  <c r="J128" i="3" s="1"/>
  <c r="K128" i="3" s="1"/>
  <c r="L128" i="3" s="1"/>
  <c r="J127" i="3" a="1"/>
  <c r="J127" i="3" s="1"/>
  <c r="K127" i="3" s="1"/>
  <c r="L127" i="3" s="1"/>
  <c r="J124" i="3" a="1"/>
  <c r="J124" i="3" s="1"/>
  <c r="K124" i="3" s="1"/>
  <c r="L124" i="3" s="1"/>
  <c r="J118" i="3" a="1"/>
  <c r="J118" i="3" s="1"/>
  <c r="K118" i="3" s="1"/>
  <c r="L118" i="3" s="1"/>
  <c r="J121" i="3" a="1"/>
  <c r="J121" i="3" s="1"/>
  <c r="K121" i="3" s="1"/>
  <c r="L121" i="3" s="1"/>
  <c r="J122" i="3" a="1"/>
  <c r="J122" i="3" s="1"/>
  <c r="K122" i="3" s="1"/>
  <c r="L122" i="3" s="1"/>
  <c r="J115" i="3" a="1"/>
  <c r="J115" i="3" s="1"/>
  <c r="K115" i="3" s="1"/>
  <c r="L115" i="3" s="1"/>
  <c r="J116" i="3" a="1"/>
  <c r="J116" i="3" s="1"/>
  <c r="K116" i="3" s="1"/>
  <c r="L116" i="3" s="1"/>
  <c r="J112" i="3" a="1"/>
  <c r="J112" i="3" s="1"/>
  <c r="K112" i="3" s="1"/>
  <c r="H146" i="3"/>
  <c r="I146" i="3" s="1"/>
  <c r="J146" i="3" s="1" a="1"/>
  <c r="J146" i="3" s="1"/>
  <c r="K146" i="3" s="1"/>
  <c r="L146" i="3" s="1"/>
  <c r="H142" i="3"/>
  <c r="I142" i="3" s="1"/>
  <c r="H148" i="3"/>
  <c r="I148" i="3" s="1"/>
  <c r="H143" i="3"/>
  <c r="I143" i="3" s="1"/>
  <c r="H137" i="3"/>
  <c r="I137" i="3" s="1"/>
  <c r="H133" i="3"/>
  <c r="I133" i="3" s="1"/>
  <c r="H140" i="3"/>
  <c r="I140" i="3" s="1"/>
  <c r="J140" i="3" s="1" a="1"/>
  <c r="J140" i="3" s="1"/>
  <c r="K140" i="3" s="1"/>
  <c r="L140" i="3" s="1"/>
  <c r="H149" i="3"/>
  <c r="I149" i="3" s="1"/>
  <c r="H147" i="3"/>
  <c r="I147" i="3" s="1"/>
  <c r="J147" i="3" s="1" a="1"/>
  <c r="J147" i="3" s="1"/>
  <c r="K147" i="3" s="1"/>
  <c r="L147" i="3" s="1"/>
  <c r="H134" i="3"/>
  <c r="I134" i="3" s="1"/>
  <c r="J134" i="3" s="1" a="1"/>
  <c r="J134" i="3" s="1"/>
  <c r="K134" i="3" s="1"/>
  <c r="L134" i="3" s="1"/>
  <c r="H139" i="3"/>
  <c r="I139" i="3" s="1"/>
  <c r="H136" i="3"/>
  <c r="I136" i="3" s="1"/>
  <c r="H135" i="3"/>
  <c r="I135" i="3" s="1"/>
  <c r="J135" i="3" s="1" a="1"/>
  <c r="J135" i="3" s="1"/>
  <c r="K135" i="3" s="1"/>
  <c r="L135" i="3" s="1"/>
  <c r="H145" i="3"/>
  <c r="I145" i="3" s="1"/>
  <c r="H141" i="3"/>
  <c r="I141" i="3" s="1"/>
  <c r="J141" i="3" s="1" a="1"/>
  <c r="J141" i="3" s="1"/>
  <c r="K141" i="3" s="1"/>
  <c r="L141" i="3" s="1"/>
  <c r="E188" i="3"/>
  <c r="F167" i="3"/>
  <c r="G158" i="3"/>
  <c r="E179" i="3"/>
  <c r="G164" i="3"/>
  <c r="F158" i="3"/>
  <c r="E185" i="3"/>
  <c r="G170" i="3"/>
  <c r="F164" i="3"/>
  <c r="G156" i="3"/>
  <c r="E191" i="3"/>
  <c r="E177" i="3"/>
  <c r="F170" i="3"/>
  <c r="G162" i="3"/>
  <c r="F156" i="3"/>
  <c r="G166" i="3"/>
  <c r="F160" i="3"/>
  <c r="E183" i="3"/>
  <c r="G168" i="3"/>
  <c r="F162" i="3"/>
  <c r="G154" i="3"/>
  <c r="E189" i="3"/>
  <c r="E175" i="3"/>
  <c r="F168" i="3"/>
  <c r="G160" i="3"/>
  <c r="F154" i="3"/>
  <c r="T15" i="3"/>
  <c r="T16" i="3" s="1"/>
  <c r="E181" i="3"/>
  <c r="E182" i="3"/>
  <c r="E178" i="3"/>
  <c r="E174" i="3"/>
  <c r="F161" i="3"/>
  <c r="G157" i="3"/>
  <c r="F157" i="3"/>
  <c r="F153" i="3"/>
  <c r="G163" i="3"/>
  <c r="E184" i="3"/>
  <c r="G167" i="3"/>
  <c r="F163" i="3"/>
  <c r="E187" i="3"/>
  <c r="G169" i="3"/>
  <c r="G161" i="3"/>
  <c r="E190" i="3"/>
  <c r="E176" i="3"/>
  <c r="F169" i="3"/>
  <c r="F166" i="3"/>
  <c r="G155" i="3"/>
  <c r="F155" i="3"/>
  <c r="G153" i="3"/>
  <c r="L109" i="3" l="1"/>
  <c r="K109" i="3" s="1"/>
  <c r="M146" i="3" a="1"/>
  <c r="M146" i="3" s="1"/>
  <c r="M149" i="3" a="1"/>
  <c r="M149" i="3" s="1"/>
  <c r="M139" i="3" a="1"/>
  <c r="M139" i="3" s="1"/>
  <c r="M143" i="3" a="1"/>
  <c r="M143" i="3" s="1"/>
  <c r="M140" i="3" a="1"/>
  <c r="M140" i="3" s="1"/>
  <c r="M134" i="3" a="1"/>
  <c r="M134" i="3" s="1"/>
  <c r="M141" i="3" a="1"/>
  <c r="M141" i="3" s="1"/>
  <c r="M133" i="3" a="1"/>
  <c r="M133" i="3" s="1"/>
  <c r="M137" i="3" a="1"/>
  <c r="M137" i="3" s="1"/>
  <c r="M142" i="3" a="1"/>
  <c r="M142" i="3" s="1"/>
  <c r="M147" i="3" a="1"/>
  <c r="M147" i="3" s="1"/>
  <c r="M135" i="3" a="1"/>
  <c r="M135" i="3" s="1"/>
  <c r="M145" i="3" a="1"/>
  <c r="M145" i="3" s="1"/>
  <c r="M148" i="3" a="1"/>
  <c r="M148" i="3" s="1"/>
  <c r="M136" i="3" a="1"/>
  <c r="M136" i="3" s="1"/>
  <c r="L112" i="3"/>
  <c r="L130" i="3" s="1"/>
  <c r="K130" i="3" s="1"/>
  <c r="J149" i="3" a="1"/>
  <c r="J149" i="3" s="1"/>
  <c r="K149" i="3" s="1"/>
  <c r="L149" i="3" s="1"/>
  <c r="J148" i="3" a="1"/>
  <c r="J148" i="3" s="1"/>
  <c r="K148" i="3" s="1"/>
  <c r="L148" i="3" s="1"/>
  <c r="J145" i="3" a="1"/>
  <c r="J145" i="3" s="1"/>
  <c r="K145" i="3" s="1"/>
  <c r="L145" i="3" s="1"/>
  <c r="J139" i="3" a="1"/>
  <c r="J139" i="3" s="1"/>
  <c r="K139" i="3" s="1"/>
  <c r="L139" i="3" s="1"/>
  <c r="J142" i="3" a="1"/>
  <c r="J142" i="3" s="1"/>
  <c r="K142" i="3" s="1"/>
  <c r="L142" i="3" s="1"/>
  <c r="J143" i="3" a="1"/>
  <c r="J143" i="3" s="1"/>
  <c r="K143" i="3" s="1"/>
  <c r="L143" i="3" s="1"/>
  <c r="J136" i="3" a="1"/>
  <c r="J136" i="3" s="1"/>
  <c r="K136" i="3" s="1"/>
  <c r="L136" i="3" s="1"/>
  <c r="J137" i="3" a="1"/>
  <c r="J137" i="3" s="1"/>
  <c r="K137" i="3" s="1"/>
  <c r="L137" i="3" s="1"/>
  <c r="J133" i="3" a="1"/>
  <c r="J133" i="3" s="1"/>
  <c r="K133" i="3" s="1"/>
  <c r="H157" i="3"/>
  <c r="I157" i="3" s="1"/>
  <c r="H166" i="3"/>
  <c r="I166" i="3" s="1"/>
  <c r="H161" i="3"/>
  <c r="I161" i="3" s="1"/>
  <c r="J161" i="3" s="1" a="1"/>
  <c r="J161" i="3" s="1"/>
  <c r="K161" i="3" s="1"/>
  <c r="L161" i="3" s="1"/>
  <c r="H160" i="3"/>
  <c r="I160" i="3" s="1"/>
  <c r="H170" i="3"/>
  <c r="I170" i="3" s="1"/>
  <c r="H168" i="3"/>
  <c r="I168" i="3" s="1"/>
  <c r="J168" i="3" s="1" a="1"/>
  <c r="J168" i="3" s="1"/>
  <c r="K168" i="3" s="1"/>
  <c r="L168" i="3" s="1"/>
  <c r="H154" i="3"/>
  <c r="I154" i="3" s="1"/>
  <c r="H162" i="3"/>
  <c r="I162" i="3" s="1"/>
  <c r="J162" i="3" s="1" a="1"/>
  <c r="J162" i="3" s="1"/>
  <c r="K162" i="3" s="1"/>
  <c r="L162" i="3" s="1"/>
  <c r="H156" i="3"/>
  <c r="I156" i="3" s="1"/>
  <c r="J156" i="3" s="1" a="1"/>
  <c r="J156" i="3" s="1"/>
  <c r="K156" i="3" s="1"/>
  <c r="L156" i="3" s="1"/>
  <c r="H158" i="3"/>
  <c r="I158" i="3" s="1"/>
  <c r="H163" i="3"/>
  <c r="I163" i="3" s="1"/>
  <c r="H167" i="3"/>
  <c r="I167" i="3" s="1"/>
  <c r="J167" i="3" s="1" a="1"/>
  <c r="J167" i="3" s="1"/>
  <c r="K167" i="3" s="1"/>
  <c r="L167" i="3" s="1"/>
  <c r="H155" i="3"/>
  <c r="I155" i="3" s="1"/>
  <c r="J155" i="3" s="1" a="1"/>
  <c r="J155" i="3" s="1"/>
  <c r="K155" i="3" s="1"/>
  <c r="L155" i="3" s="1"/>
  <c r="H169" i="3"/>
  <c r="I169" i="3" s="1"/>
  <c r="H164" i="3"/>
  <c r="I164" i="3" s="1"/>
  <c r="G185" i="3"/>
  <c r="F179" i="3"/>
  <c r="G191" i="3"/>
  <c r="F185" i="3"/>
  <c r="G177" i="3"/>
  <c r="F191" i="3"/>
  <c r="G183" i="3"/>
  <c r="F177" i="3"/>
  <c r="G189" i="3"/>
  <c r="F183" i="3"/>
  <c r="G175" i="3"/>
  <c r="F187" i="3"/>
  <c r="G174" i="3"/>
  <c r="F189" i="3"/>
  <c r="G181" i="3"/>
  <c r="F175" i="3"/>
  <c r="G178" i="3"/>
  <c r="G187" i="3"/>
  <c r="F181" i="3"/>
  <c r="G188" i="3"/>
  <c r="G184" i="3"/>
  <c r="F188" i="3"/>
  <c r="F184" i="3"/>
  <c r="G190" i="3"/>
  <c r="G176" i="3"/>
  <c r="F190" i="3"/>
  <c r="G179" i="3"/>
  <c r="F176" i="3"/>
  <c r="F182" i="3"/>
  <c r="F174" i="3"/>
  <c r="G182" i="3"/>
  <c r="F178" i="3"/>
  <c r="M166" i="3" l="1" a="1"/>
  <c r="M166" i="3" s="1"/>
  <c r="M162" i="3" a="1"/>
  <c r="M162" i="3" s="1"/>
  <c r="M168" i="3" a="1"/>
  <c r="M168" i="3" s="1"/>
  <c r="M158" i="3" a="1"/>
  <c r="M158" i="3" s="1"/>
  <c r="M156" i="3" a="1"/>
  <c r="M156" i="3" s="1"/>
  <c r="M169" i="3" a="1"/>
  <c r="M169" i="3" s="1"/>
  <c r="M164" i="3" a="1"/>
  <c r="M164" i="3" s="1"/>
  <c r="M160" i="3" a="1"/>
  <c r="M160" i="3" s="1"/>
  <c r="M161" i="3" a="1"/>
  <c r="M161" i="3" s="1"/>
  <c r="M157" i="3" a="1"/>
  <c r="M157" i="3" s="1"/>
  <c r="M167" i="3" a="1"/>
  <c r="M167" i="3" s="1"/>
  <c r="M155" i="3" a="1"/>
  <c r="M155" i="3" s="1"/>
  <c r="M163" i="3" a="1"/>
  <c r="M163" i="3" s="1"/>
  <c r="M170" i="3" a="1"/>
  <c r="M170" i="3" s="1"/>
  <c r="M154" i="3" a="1"/>
  <c r="M154" i="3" s="1"/>
  <c r="L133" i="3"/>
  <c r="L151" i="3" s="1"/>
  <c r="K151" i="3" s="1"/>
  <c r="J170" i="3" a="1"/>
  <c r="J170" i="3" s="1"/>
  <c r="K170" i="3" s="1"/>
  <c r="L170" i="3" s="1"/>
  <c r="J169" i="3" a="1"/>
  <c r="J169" i="3" s="1"/>
  <c r="K169" i="3" s="1"/>
  <c r="L169" i="3" s="1"/>
  <c r="J166" i="3" a="1"/>
  <c r="J166" i="3" s="1"/>
  <c r="K166" i="3" s="1"/>
  <c r="L166" i="3" s="1"/>
  <c r="J163" i="3" a="1"/>
  <c r="J163" i="3" s="1"/>
  <c r="K163" i="3" s="1"/>
  <c r="L163" i="3" s="1"/>
  <c r="J160" i="3" a="1"/>
  <c r="J160" i="3" s="1"/>
  <c r="K160" i="3" s="1"/>
  <c r="L160" i="3" s="1"/>
  <c r="J164" i="3" a="1"/>
  <c r="J164" i="3" s="1"/>
  <c r="K164" i="3" s="1"/>
  <c r="L164" i="3" s="1"/>
  <c r="J157" i="3" a="1"/>
  <c r="J157" i="3" s="1"/>
  <c r="K157" i="3" s="1"/>
  <c r="L157" i="3" s="1"/>
  <c r="J158" i="3" a="1"/>
  <c r="J158" i="3" s="1"/>
  <c r="K158" i="3" s="1"/>
  <c r="L158" i="3" s="1"/>
  <c r="J154" i="3" a="1"/>
  <c r="J154" i="3" s="1"/>
  <c r="K154" i="3" s="1"/>
  <c r="H187" i="3"/>
  <c r="I187" i="3" s="1"/>
  <c r="H184" i="3"/>
  <c r="I184" i="3" s="1"/>
  <c r="H188" i="3"/>
  <c r="I188" i="3" s="1"/>
  <c r="J188" i="3" s="1" a="1"/>
  <c r="J188" i="3" s="1"/>
  <c r="K188" i="3" s="1"/>
  <c r="L188" i="3" s="1"/>
  <c r="H183" i="3"/>
  <c r="I183" i="3" s="1"/>
  <c r="J183" i="3" s="1" a="1"/>
  <c r="J183" i="3" s="1"/>
  <c r="K183" i="3" s="1"/>
  <c r="L183" i="3" s="1"/>
  <c r="H176" i="3"/>
  <c r="I176" i="3" s="1"/>
  <c r="J176" i="3" s="1" a="1"/>
  <c r="J176" i="3" s="1"/>
  <c r="K176" i="3" s="1"/>
  <c r="L176" i="3" s="1"/>
  <c r="H181" i="3"/>
  <c r="I181" i="3" s="1"/>
  <c r="H182" i="3"/>
  <c r="I182" i="3" s="1"/>
  <c r="J182" i="3" s="1" a="1"/>
  <c r="J182" i="3" s="1"/>
  <c r="K182" i="3" s="1"/>
  <c r="L182" i="3" s="1"/>
  <c r="H185" i="3"/>
  <c r="I185" i="3" s="1"/>
  <c r="H191" i="3"/>
  <c r="I191" i="3" s="1"/>
  <c r="H189" i="3"/>
  <c r="I189" i="3" s="1"/>
  <c r="J189" i="3" s="1" a="1"/>
  <c r="J189" i="3" s="1"/>
  <c r="K189" i="3" s="1"/>
  <c r="L189" i="3" s="1"/>
  <c r="H179" i="3"/>
  <c r="I179" i="3" s="1"/>
  <c r="H190" i="3"/>
  <c r="I190" i="3" s="1"/>
  <c r="H175" i="3"/>
  <c r="I175" i="3" s="1"/>
  <c r="H178" i="3"/>
  <c r="I178" i="3" s="1"/>
  <c r="H177" i="3"/>
  <c r="I177" i="3" s="1"/>
  <c r="J177" i="3" s="1" a="1"/>
  <c r="J177" i="3" s="1"/>
  <c r="K177" i="3" s="1"/>
  <c r="L177" i="3" s="1"/>
  <c r="M187" i="3" l="1" a="1"/>
  <c r="M187" i="3" s="1"/>
  <c r="M188" i="3" a="1"/>
  <c r="M188" i="3" s="1"/>
  <c r="M185" i="3" a="1"/>
  <c r="M185" i="3" s="1"/>
  <c r="M184" i="3" a="1"/>
  <c r="M184" i="3" s="1"/>
  <c r="M177" i="3" a="1"/>
  <c r="M177" i="3" s="1"/>
  <c r="M178" i="3" a="1"/>
  <c r="M178" i="3" s="1"/>
  <c r="M176" i="3" a="1"/>
  <c r="M176" i="3" s="1"/>
  <c r="M183" i="3" a="1"/>
  <c r="M183" i="3" s="1"/>
  <c r="M191" i="3" a="1"/>
  <c r="M191" i="3" s="1"/>
  <c r="M182" i="3" a="1"/>
  <c r="M182" i="3" s="1"/>
  <c r="M190" i="3" a="1"/>
  <c r="M190" i="3" s="1"/>
  <c r="M181" i="3" a="1"/>
  <c r="M181" i="3" s="1"/>
  <c r="M189" i="3" a="1"/>
  <c r="M189" i="3" s="1"/>
  <c r="M179" i="3" a="1"/>
  <c r="M179" i="3" s="1"/>
  <c r="M175" i="3" a="1"/>
  <c r="M175" i="3" s="1"/>
  <c r="L154" i="3"/>
  <c r="L172" i="3" s="1"/>
  <c r="K172" i="3" s="1"/>
  <c r="J191" i="3" a="1"/>
  <c r="J191" i="3" s="1"/>
  <c r="K191" i="3" s="1"/>
  <c r="L191" i="3" s="1"/>
  <c r="J187" i="3" a="1"/>
  <c r="J187" i="3" s="1"/>
  <c r="K187" i="3" s="1"/>
  <c r="L187" i="3" s="1"/>
  <c r="J190" i="3" a="1"/>
  <c r="J190" i="3" s="1"/>
  <c r="K190" i="3" s="1"/>
  <c r="L190" i="3" s="1"/>
  <c r="J184" i="3" a="1"/>
  <c r="J184" i="3" s="1"/>
  <c r="K184" i="3" s="1"/>
  <c r="L184" i="3" s="1"/>
  <c r="J185" i="3" a="1"/>
  <c r="J185" i="3" s="1"/>
  <c r="K185" i="3" s="1"/>
  <c r="L185" i="3" s="1"/>
  <c r="J181" i="3" a="1"/>
  <c r="J181" i="3" s="1"/>
  <c r="K181" i="3" s="1"/>
  <c r="L181" i="3" s="1"/>
  <c r="J178" i="3" a="1"/>
  <c r="J178" i="3" s="1"/>
  <c r="K178" i="3" s="1"/>
  <c r="L178" i="3" s="1"/>
  <c r="J179" i="3" a="1"/>
  <c r="J179" i="3" s="1"/>
  <c r="K179" i="3" s="1"/>
  <c r="L179" i="3" s="1"/>
  <c r="J175" i="3" a="1"/>
  <c r="J175" i="3" s="1"/>
  <c r="K175" i="3" s="1"/>
  <c r="L175" i="3" l="1"/>
  <c r="L193" i="3" s="1"/>
  <c r="K193" i="3" s="1"/>
  <c r="L28" i="3"/>
  <c r="L46" i="3" s="1"/>
  <c r="K46" i="3" l="1"/>
  <c r="E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<sst xmlns="http://schemas.openxmlformats.org/spreadsheetml/2006/main" count="278" uniqueCount="42">
  <si>
    <t>Graduate Student Type</t>
  </si>
  <si>
    <t>Appointment Type</t>
  </si>
  <si>
    <t>Month</t>
  </si>
  <si>
    <t>Year</t>
  </si>
  <si>
    <t>PhD Student</t>
  </si>
  <si>
    <t>Fall</t>
  </si>
  <si>
    <t>Spring</t>
  </si>
  <si>
    <t>Summer</t>
  </si>
  <si>
    <t>Enter % Increase &amp; Fall Year:</t>
  </si>
  <si>
    <t>Tuition Major</t>
  </si>
  <si>
    <t>Fall/Spring (9 Credit)</t>
  </si>
  <si>
    <t>Summer (5 Credit)</t>
  </si>
  <si>
    <t>Number of Students</t>
  </si>
  <si>
    <t>Semester</t>
  </si>
  <si>
    <t>First Semester</t>
  </si>
  <si>
    <t>Second Semester</t>
  </si>
  <si>
    <t>Third Semester</t>
  </si>
  <si>
    <t xml:space="preserve">Copy and Paste Into Description </t>
  </si>
  <si>
    <t>Major</t>
  </si>
  <si>
    <t>Student</t>
  </si>
  <si>
    <t>Appt</t>
  </si>
  <si>
    <t>Instructions:</t>
  </si>
  <si>
    <t>Copy and Paste Budget Amount</t>
  </si>
  <si>
    <t>Enter Fall/Spring Current Rates:</t>
  </si>
  <si>
    <t>Enter Summer Current Rates:</t>
  </si>
  <si>
    <t>Graduate (most majors)</t>
  </si>
  <si>
    <t>Agriculture and Biosystems</t>
  </si>
  <si>
    <t>Experiential Learning Based Majors</t>
  </si>
  <si>
    <t>Specific Graduate Departments &amp; Architecture Majors</t>
  </si>
  <si>
    <t>The Office of the Registrar:  Tuition &amp; Fees
https://www.registrar.iastate.edu/fees</t>
  </si>
  <si>
    <t>Business, Engineering, &amp; Seed Technology and Business</t>
  </si>
  <si>
    <t>1.  Select Yellow Highlighted Fields</t>
  </si>
  <si>
    <t>Graduate Student Tuition</t>
  </si>
  <si>
    <t>Master's Student</t>
  </si>
  <si>
    <t>1/2 Time</t>
  </si>
  <si>
    <t>1/4 Time</t>
  </si>
  <si>
    <t>Graduate Student Mandaory Student Fees Offset - Appplies to All Assistantships</t>
  </si>
  <si>
    <t>Fall/Spring</t>
  </si>
  <si>
    <t>Fees</t>
  </si>
  <si>
    <t>Graduate Student Tuition and Mandatory Fees Offset Calculator</t>
  </si>
  <si>
    <t>2.  Copy and Paste Description and Budget Amount into Streamlyne into Tuition Object Code</t>
  </si>
  <si>
    <t>7.16.24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</si>
</sst>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rgb="FF454545"/>
      <name val="Courier New"/>
      <family val="3"/>
    </font>
    <font>
      <sz val="8"/>
      <color rgb="FF1E1E1E"/>
      <name val="Segoe U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5" xfId="0" applyFill="1" applyBorder="1"/>
    <xf numFmtId="0" fontId="0" fillId="0" borderId="12" xfId="0" applyBorder="1"/>
    <xf numFmtId="0" fontId="0" fillId="0" borderId="14" xfId="0" applyBorder="1"/>
    <xf numFmtId="0" fontId="0" fillId="2" borderId="5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right"/>
    </xf>
    <xf numFmtId="0" fontId="0" fillId="0" borderId="15" xfId="0" applyBorder="1"/>
    <xf numFmtId="0" fontId="4" fillId="0" borderId="15" xfId="0" applyFont="1" applyBorder="1"/>
    <xf numFmtId="0" fontId="0" fillId="0" borderId="9" xfId="0" applyBorder="1"/>
    <xf numFmtId="0" fontId="0" fillId="4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3" fillId="4" borderId="0" xfId="0" applyFont="1" applyFill="1" applyAlignment="1">
      <alignment horizontal="left" wrapText="1"/>
    </xf>
    <xf numFmtId="0" fontId="2" fillId="0" borderId="8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1" xfId="0" applyBorder="1"/>
    <xf numFmtId="164" fontId="0" fillId="0" borderId="0" xfId="1" applyNumberFormat="1" applyFont="1" applyFill="1" applyBorder="1"/>
    <xf numFmtId="164" fontId="0" fillId="0" borderId="13" xfId="1" applyNumberFormat="1" applyFont="1" applyFill="1" applyBorder="1"/>
    <xf numFmtId="164" fontId="0" fillId="0" borderId="15" xfId="1" applyNumberFormat="1" applyFont="1" applyFill="1" applyBorder="1"/>
    <xf numFmtId="164" fontId="0" fillId="0" borderId="9" xfId="1" applyNumberFormat="1" applyFont="1" applyFill="1" applyBorder="1"/>
    <xf numFmtId="0" fontId="5" fillId="0" borderId="0" xfId="0" applyFont="1"/>
    <xf numFmtId="0" fontId="2" fillId="0" borderId="2" xfId="0" applyFont="1" applyBorder="1"/>
    <xf numFmtId="44" fontId="0" fillId="2" borderId="2" xfId="1" applyFont="1" applyFill="1" applyBorder="1"/>
    <xf numFmtId="0" fontId="2" fillId="0" borderId="6" xfId="0" applyFont="1" applyBorder="1"/>
    <xf numFmtId="0" fontId="2" fillId="0" borderId="7" xfId="0" applyFont="1" applyBorder="1"/>
    <xf numFmtId="0" fontId="0" fillId="0" borderId="13" xfId="0" applyBorder="1" applyAlignment="1">
      <alignment horizontal="center"/>
    </xf>
    <xf numFmtId="164" fontId="2" fillId="0" borderId="16" xfId="1" applyNumberFormat="1" applyFont="1" applyBorder="1"/>
    <xf numFmtId="0" fontId="0" fillId="0" borderId="16" xfId="0" applyBorder="1"/>
    <xf numFmtId="0" fontId="2" fillId="4" borderId="0" xfId="0" applyFont="1" applyFill="1"/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4" borderId="0" xfId="0" applyFill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0" xfId="2" applyAlignment="1">
      <alignment horizontal="left" wrapText="1"/>
    </xf>
    <xf numFmtId="0" fontId="0" fillId="4" borderId="0" xfId="0" applyFill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old.registrar.iastate.edu/fees/special-programs-major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30480</xdr:rowOff>
    </xdr:from>
    <xdr:to>
      <xdr:col>7</xdr:col>
      <xdr:colOff>2779955</xdr:colOff>
      <xdr:row>9</xdr:row>
      <xdr:rowOff>155154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4BDAE2-91E8-4287-AFF6-69A8EC218A6E}"/>
            </a:ext>
          </a:extLst>
        </xdr:cNvPr>
        <xdr:cNvSpPr txBox="1"/>
      </xdr:nvSpPr>
      <xdr:spPr>
        <a:xfrm>
          <a:off x="4937760" y="1440180"/>
          <a:ext cx="2741855" cy="3075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Specific Graduate Departments</a:t>
          </a:r>
          <a:r>
            <a:rPr lang="en-US" sz="1200" baseline="0"/>
            <a:t> 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strar.iastate.edu/fe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DC9B-988B-4E6A-AEEA-E93EBFDB4D96}">
  <dimension ref="A1:AU409"/>
  <sheetViews>
    <sheetView showGridLines="0" tabSelected="1" topLeftCell="A8" zoomScaleNormal="100" workbookViewId="0">
      <selection activeCell="H236" sqref="H236"/>
    </sheetView>
  </sheetViews>
  <sheetFormatPr defaultColWidth="8.7109375" defaultRowHeight="15" x14ac:dyDescent="0.25"/>
  <cols>
    <col min="1" max="1" width="1.7109375" style="14" customWidth="1"/>
    <col min="2" max="2" width="6.7109375" customWidth="1"/>
    <col min="3" max="3" width="22.7109375" bestFit="1" customWidth="1"/>
    <col min="4" max="4" width="1.7109375" customWidth="1"/>
    <col min="5" max="5" width="15.7109375" customWidth="1"/>
    <col min="6" max="6" width="6.5703125" customWidth="1"/>
    <col min="7" max="7" width="16.28515625" bestFit="1" customWidth="1"/>
    <col min="8" max="8" width="43.7109375" customWidth="1"/>
    <col min="9" max="9" width="5.28515625" customWidth="1"/>
    <col min="10" max="13" width="12.7109375" customWidth="1"/>
    <col min="14" max="14" width="5.7109375" customWidth="1"/>
    <col min="15" max="15" width="27.85546875" hidden="1" customWidth="1"/>
    <col min="16" max="16" width="30.28515625" hidden="1" customWidth="1"/>
    <col min="17" max="17" width="21.140625" hidden="1" customWidth="1"/>
    <col min="18" max="18" width="17.28515625" hidden="1" customWidth="1"/>
    <col min="19" max="19" width="30.28515625" hidden="1" customWidth="1"/>
    <col min="20" max="20" width="18.7109375" hidden="1" customWidth="1"/>
    <col min="21" max="21" width="16.140625" hidden="1" customWidth="1"/>
    <col min="22" max="22" width="30.28515625" hidden="1" customWidth="1"/>
    <col min="23" max="23" width="18.7109375" hidden="1" customWidth="1"/>
    <col min="24" max="24" width="16.140625" hidden="1" customWidth="1"/>
    <col min="25" max="27" width="8.7109375" customWidth="1"/>
  </cols>
  <sheetData>
    <row r="1" spans="2:47" s="14" customFormat="1" ht="12.75" customHeight="1" thickBot="1" x14ac:dyDescent="0.3">
      <c r="I1" s="38" t="s">
        <v>41</v>
      </c>
    </row>
    <row r="2" spans="2:47" ht="18.75" x14ac:dyDescent="0.3">
      <c r="B2" s="45" t="s">
        <v>39</v>
      </c>
      <c r="C2" s="46"/>
      <c r="D2" s="46"/>
      <c r="E2" s="46"/>
      <c r="F2" s="46"/>
      <c r="G2" s="46"/>
      <c r="H2" s="46"/>
      <c r="I2" s="47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2:47" x14ac:dyDescent="0.25">
      <c r="B3" s="2"/>
      <c r="I3" s="6"/>
      <c r="J3" s="14"/>
      <c r="K3" s="14"/>
      <c r="L3" s="14"/>
      <c r="M3" s="14"/>
      <c r="N3" s="14"/>
      <c r="O3" s="3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2:47" x14ac:dyDescent="0.25">
      <c r="B4" s="2"/>
      <c r="C4" s="5" t="s">
        <v>21</v>
      </c>
      <c r="E4" t="s">
        <v>31</v>
      </c>
      <c r="I4" s="6"/>
      <c r="J4" s="14"/>
      <c r="K4" s="14"/>
      <c r="L4" s="14"/>
      <c r="M4" s="14"/>
      <c r="N4" s="14"/>
      <c r="O4" s="3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2:47" ht="15.75" thickBot="1" x14ac:dyDescent="0.3">
      <c r="B5" s="2"/>
      <c r="E5" t="s">
        <v>40</v>
      </c>
      <c r="I5" s="6"/>
      <c r="J5" s="14"/>
      <c r="K5" s="14"/>
      <c r="L5" s="14"/>
      <c r="M5" s="14"/>
      <c r="N5" s="14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2:47" ht="15.75" thickBot="1" x14ac:dyDescent="0.3">
      <c r="B6" s="2"/>
      <c r="I6" s="6"/>
      <c r="J6" s="14"/>
      <c r="K6" s="14"/>
      <c r="L6" s="14"/>
      <c r="M6" s="14"/>
      <c r="N6" s="14"/>
      <c r="O6" s="34"/>
      <c r="P6" s="29" t="s">
        <v>32</v>
      </c>
      <c r="Q6" s="30" t="s">
        <v>0</v>
      </c>
      <c r="R6" s="30" t="s">
        <v>1</v>
      </c>
      <c r="S6" s="30" t="s">
        <v>2</v>
      </c>
      <c r="T6" s="18" t="s">
        <v>3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2:47" ht="15.75" thickBot="1" x14ac:dyDescent="0.3">
      <c r="B7" s="2"/>
      <c r="C7" s="5" t="s">
        <v>32</v>
      </c>
      <c r="E7" s="48" t="s">
        <v>25</v>
      </c>
      <c r="F7" s="49"/>
      <c r="G7" s="49"/>
      <c r="H7" s="50"/>
      <c r="I7" s="7"/>
      <c r="J7" s="15"/>
      <c r="K7" s="15"/>
      <c r="L7" s="15"/>
      <c r="M7" s="15"/>
      <c r="N7" s="15"/>
      <c r="O7" s="14"/>
      <c r="P7" s="2" t="s">
        <v>25</v>
      </c>
      <c r="Q7" t="s">
        <v>4</v>
      </c>
      <c r="R7" t="s">
        <v>34</v>
      </c>
      <c r="S7" t="s">
        <v>5</v>
      </c>
      <c r="T7" s="31">
        <f>Q13</f>
        <v>2024</v>
      </c>
      <c r="U7" s="16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2:47" x14ac:dyDescent="0.25">
      <c r="B8" s="2"/>
      <c r="C8" s="5"/>
      <c r="I8" s="6"/>
      <c r="J8" s="14"/>
      <c r="K8" s="14"/>
      <c r="L8" s="14"/>
      <c r="M8" s="14"/>
      <c r="N8" s="14"/>
      <c r="O8" s="14"/>
      <c r="P8" s="2" t="s">
        <v>26</v>
      </c>
      <c r="Q8" t="s">
        <v>33</v>
      </c>
      <c r="R8" t="s">
        <v>35</v>
      </c>
      <c r="S8" t="s">
        <v>6</v>
      </c>
      <c r="T8" s="31">
        <f>T7+1</f>
        <v>2025</v>
      </c>
      <c r="U8" s="16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2:47" ht="14.65" customHeight="1" x14ac:dyDescent="0.25">
      <c r="B9" s="2"/>
      <c r="C9" s="5"/>
      <c r="E9" s="51" t="s">
        <v>29</v>
      </c>
      <c r="F9" s="51"/>
      <c r="G9" s="51"/>
      <c r="H9" s="51"/>
      <c r="I9" s="8"/>
      <c r="J9" s="17"/>
      <c r="K9" s="17"/>
      <c r="L9" s="17"/>
      <c r="M9" s="17"/>
      <c r="N9" s="17"/>
      <c r="O9" s="14"/>
      <c r="P9" s="2" t="s">
        <v>30</v>
      </c>
      <c r="Q9">
        <v>1</v>
      </c>
      <c r="R9">
        <v>1</v>
      </c>
      <c r="S9" t="s">
        <v>7</v>
      </c>
      <c r="T9" s="31">
        <f t="shared" ref="T9:T16" si="0">T8+1</f>
        <v>2026</v>
      </c>
      <c r="U9" s="1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2:47" x14ac:dyDescent="0.25">
      <c r="B10" s="2"/>
      <c r="C10" s="5"/>
      <c r="E10" s="51"/>
      <c r="F10" s="51"/>
      <c r="G10" s="51"/>
      <c r="H10" s="51"/>
      <c r="I10" s="8"/>
      <c r="J10" s="17"/>
      <c r="K10" s="17"/>
      <c r="L10" s="17"/>
      <c r="M10" s="17"/>
      <c r="N10" s="17"/>
      <c r="O10" s="14"/>
      <c r="P10" s="2" t="s">
        <v>27</v>
      </c>
      <c r="Q10">
        <v>0.75</v>
      </c>
      <c r="R10">
        <v>0.5</v>
      </c>
      <c r="T10" s="31">
        <f t="shared" si="0"/>
        <v>2027</v>
      </c>
      <c r="U10" s="16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2:47" ht="15.75" thickBot="1" x14ac:dyDescent="0.3">
      <c r="B11" s="2"/>
      <c r="C11" s="5"/>
      <c r="I11" s="6"/>
      <c r="J11" s="14"/>
      <c r="K11" s="14"/>
      <c r="L11" s="14"/>
      <c r="M11" s="14"/>
      <c r="N11" s="14"/>
      <c r="O11" s="14"/>
      <c r="P11" s="2" t="s">
        <v>28</v>
      </c>
      <c r="Q11">
        <v>0.75</v>
      </c>
      <c r="R11">
        <v>0.75</v>
      </c>
      <c r="T11" s="31">
        <f t="shared" si="0"/>
        <v>2028</v>
      </c>
      <c r="U11" s="16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2:47" ht="15.75" thickBot="1" x14ac:dyDescent="0.3">
      <c r="B12" s="2"/>
      <c r="C12" s="5" t="s">
        <v>0</v>
      </c>
      <c r="E12" s="1" t="s">
        <v>4</v>
      </c>
      <c r="I12" s="6"/>
      <c r="J12" s="14"/>
      <c r="K12" s="14"/>
      <c r="L12" s="14"/>
      <c r="M12" s="14"/>
      <c r="N12" s="14"/>
      <c r="O12" s="14"/>
      <c r="P12" s="2"/>
      <c r="Q12">
        <v>0.375</v>
      </c>
      <c r="R12">
        <v>0.375</v>
      </c>
      <c r="T12" s="31">
        <f t="shared" si="0"/>
        <v>2029</v>
      </c>
      <c r="U12" s="16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2:47" ht="15.75" thickBot="1" x14ac:dyDescent="0.3">
      <c r="B13" s="2"/>
      <c r="C13" s="5"/>
      <c r="I13" s="6"/>
      <c r="J13" s="14"/>
      <c r="K13" s="14"/>
      <c r="L13" s="14"/>
      <c r="M13" s="14"/>
      <c r="N13" s="14"/>
      <c r="O13" s="27" t="s">
        <v>8</v>
      </c>
      <c r="P13" s="1">
        <v>1.042</v>
      </c>
      <c r="Q13" s="1">
        <v>2024</v>
      </c>
      <c r="T13" s="31">
        <f t="shared" si="0"/>
        <v>2030</v>
      </c>
      <c r="U13" s="16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2:47" ht="15.75" thickBot="1" x14ac:dyDescent="0.3">
      <c r="B14" s="2"/>
      <c r="C14" s="5" t="s">
        <v>1</v>
      </c>
      <c r="E14" s="1" t="s">
        <v>35</v>
      </c>
      <c r="I14" s="6"/>
      <c r="J14" s="14"/>
      <c r="K14" s="14"/>
      <c r="L14" s="14"/>
      <c r="M14" s="14"/>
      <c r="N14" s="14"/>
      <c r="O14" s="14"/>
      <c r="P14" s="39" t="str">
        <f>$Q$13&amp;" Fall Rates &amp; "&amp;($Q$13 + 1)&amp;" Spring/Summer Rates"</f>
        <v>2024 Fall Rates &amp; 2025 Spring/Summer Rates</v>
      </c>
      <c r="Q14" s="40"/>
      <c r="R14" s="41"/>
      <c r="T14" s="31">
        <f t="shared" si="0"/>
        <v>2031</v>
      </c>
      <c r="U14" s="16"/>
      <c r="V14" s="52"/>
      <c r="W14" s="52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2:47" ht="15.75" thickBot="1" x14ac:dyDescent="0.3">
      <c r="B15" s="2"/>
      <c r="C15" s="5"/>
      <c r="I15" s="6"/>
      <c r="J15" s="14"/>
      <c r="K15" s="14"/>
      <c r="L15" s="14"/>
      <c r="M15" s="14"/>
      <c r="N15" s="14"/>
      <c r="O15" s="27" t="s">
        <v>23</v>
      </c>
      <c r="P15" s="19" t="s">
        <v>9</v>
      </c>
      <c r="Q15" s="20" t="s">
        <v>10</v>
      </c>
      <c r="R15" s="21" t="s">
        <v>11</v>
      </c>
      <c r="T15" s="31">
        <f t="shared" si="0"/>
        <v>2032</v>
      </c>
      <c r="U15" s="16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2:47" ht="15.75" thickBot="1" x14ac:dyDescent="0.3">
      <c r="B16" s="2"/>
      <c r="C16" s="5" t="s">
        <v>12</v>
      </c>
      <c r="E16" s="4">
        <v>1</v>
      </c>
      <c r="I16" s="6"/>
      <c r="J16" s="14"/>
      <c r="K16" s="14"/>
      <c r="L16" s="14"/>
      <c r="M16" s="14"/>
      <c r="N16" s="14"/>
      <c r="O16" s="28">
        <v>5746</v>
      </c>
      <c r="P16" s="2" t="s">
        <v>25</v>
      </c>
      <c r="Q16" s="22">
        <f>O16</f>
        <v>5746</v>
      </c>
      <c r="R16" s="23">
        <f>O23</f>
        <v>3183.31</v>
      </c>
      <c r="T16" s="31">
        <f t="shared" si="0"/>
        <v>2033</v>
      </c>
      <c r="U16" s="16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2:47" ht="15.75" thickBot="1" x14ac:dyDescent="0.3">
      <c r="B17" s="2"/>
      <c r="C17" s="5"/>
      <c r="E17" s="9" t="s">
        <v>13</v>
      </c>
      <c r="F17" s="9" t="s">
        <v>3</v>
      </c>
      <c r="G17" s="9"/>
      <c r="I17" s="6"/>
      <c r="J17" s="14"/>
      <c r="K17" s="14"/>
      <c r="L17" s="14"/>
      <c r="M17" s="14"/>
      <c r="N17" s="14"/>
      <c r="O17" s="28">
        <v>7355</v>
      </c>
      <c r="P17" s="2" t="s">
        <v>26</v>
      </c>
      <c r="Q17" s="22">
        <f>O17</f>
        <v>7355</v>
      </c>
      <c r="R17" s="23">
        <f>O24</f>
        <v>4074.2200000000003</v>
      </c>
      <c r="T17" s="6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2:47" ht="15.75" thickBot="1" x14ac:dyDescent="0.3">
      <c r="B18" s="2"/>
      <c r="C18" s="5" t="s">
        <v>14</v>
      </c>
      <c r="E18" s="1" t="s">
        <v>5</v>
      </c>
      <c r="F18" s="4">
        <v>2024</v>
      </c>
      <c r="I18" s="6"/>
      <c r="J18" s="14"/>
      <c r="K18" s="14"/>
      <c r="L18" s="14"/>
      <c r="M18" s="14"/>
      <c r="N18" s="14"/>
      <c r="O18" s="28">
        <v>7355</v>
      </c>
      <c r="P18" s="2" t="s">
        <v>30</v>
      </c>
      <c r="Q18" s="22">
        <f>O18</f>
        <v>7355</v>
      </c>
      <c r="R18" s="23">
        <f>O25</f>
        <v>4074.2200000000003</v>
      </c>
      <c r="T18" s="6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2:47" ht="15.75" thickBot="1" x14ac:dyDescent="0.3">
      <c r="B19" s="2"/>
      <c r="C19" s="5" t="s">
        <v>15</v>
      </c>
      <c r="E19" s="1"/>
      <c r="F19" s="4"/>
      <c r="I19" s="6"/>
      <c r="J19" s="14"/>
      <c r="K19" s="14"/>
      <c r="L19" s="14"/>
      <c r="M19" s="14"/>
      <c r="N19" s="14"/>
      <c r="O19" s="28">
        <v>6732</v>
      </c>
      <c r="P19" s="2" t="s">
        <v>27</v>
      </c>
      <c r="Q19" s="22">
        <f>O19</f>
        <v>6732</v>
      </c>
      <c r="R19" s="23">
        <f>O26</f>
        <v>3730.36</v>
      </c>
      <c r="T19" s="6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2:47" ht="15.75" thickBot="1" x14ac:dyDescent="0.3">
      <c r="B20" s="2"/>
      <c r="C20" s="5" t="s">
        <v>16</v>
      </c>
      <c r="E20" s="1"/>
      <c r="F20" s="4"/>
      <c r="I20" s="6"/>
      <c r="J20" s="14"/>
      <c r="K20" s="14"/>
      <c r="L20" s="14"/>
      <c r="M20" s="14"/>
      <c r="N20" s="14"/>
      <c r="O20" s="28">
        <v>6732</v>
      </c>
      <c r="P20" s="2" t="s">
        <v>28</v>
      </c>
      <c r="Q20" s="24">
        <f>O20</f>
        <v>6732</v>
      </c>
      <c r="R20" s="25">
        <f>O27</f>
        <v>3730.36</v>
      </c>
      <c r="S20" s="11"/>
      <c r="T20" s="13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2:47" ht="15.75" thickBot="1" x14ac:dyDescent="0.3">
      <c r="B21" s="2"/>
      <c r="I21" s="6"/>
      <c r="J21" s="14"/>
      <c r="K21" s="14"/>
      <c r="L21" s="14"/>
      <c r="M21" s="14"/>
      <c r="N21" s="14"/>
      <c r="O21" s="14"/>
      <c r="P21" s="39" t="str">
        <f>($Q$13+1)&amp;" Fall Rates &amp; "&amp;($Q$13 + 2)&amp;" Spring/Summer Rates"</f>
        <v>2025 Fall Rates &amp; 2026 Spring/Summer Rates</v>
      </c>
      <c r="Q21" s="40"/>
      <c r="R21" s="41"/>
      <c r="S21" s="39" t="str">
        <f>($Q$13+4)&amp;" Fall Rates &amp; "&amp;($Q$13 + 5)&amp;" Spring/Summer Rates"</f>
        <v>2028 Fall Rates &amp; 2029 Spring/Summer Rates</v>
      </c>
      <c r="T21" s="40"/>
      <c r="U21" s="41"/>
      <c r="V21" s="39" t="str">
        <f>($Q$13+7)&amp;" Fall Rates &amp; "&amp;($Q$13 + 8)&amp;" Spring/Summer Rates"</f>
        <v>2031 Fall Rates &amp; 2032 Spring/Summer Rates</v>
      </c>
      <c r="W21" s="40"/>
      <c r="X21" s="41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2:47" ht="15.75" thickBot="1" x14ac:dyDescent="0.3">
      <c r="B22" s="2"/>
      <c r="I22" s="6"/>
      <c r="J22" s="14"/>
      <c r="K22" s="14"/>
      <c r="L22" s="14"/>
      <c r="M22" s="14"/>
      <c r="N22" s="14"/>
      <c r="O22" s="27" t="s">
        <v>24</v>
      </c>
      <c r="P22" s="19" t="s">
        <v>9</v>
      </c>
      <c r="Q22" s="20" t="s">
        <v>10</v>
      </c>
      <c r="R22" s="21" t="s">
        <v>11</v>
      </c>
      <c r="S22" s="19" t="s">
        <v>9</v>
      </c>
      <c r="T22" s="20" t="s">
        <v>10</v>
      </c>
      <c r="U22" s="21" t="s">
        <v>11</v>
      </c>
      <c r="V22" s="19" t="s">
        <v>9</v>
      </c>
      <c r="W22" s="20" t="s">
        <v>10</v>
      </c>
      <c r="X22" s="21" t="s">
        <v>11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2:47" ht="15.75" thickBot="1" x14ac:dyDescent="0.3">
      <c r="B23" s="2"/>
      <c r="C23" s="5" t="s">
        <v>17</v>
      </c>
      <c r="E23" s="42" t="str">
        <f>E7&amp;" / "&amp;E12&amp;" / "&amp;E14&amp;" / "&amp;E16</f>
        <v>Graduate (most majors) / PhD Student / 1/4 Time / 1</v>
      </c>
      <c r="F23" s="43"/>
      <c r="G23" s="43"/>
      <c r="H23" s="44"/>
      <c r="I23" s="6"/>
      <c r="J23" s="14"/>
      <c r="K23" s="14"/>
      <c r="L23" s="14"/>
      <c r="M23" s="14"/>
      <c r="N23" s="14"/>
      <c r="O23" s="28">
        <f>3055*1.042</f>
        <v>3183.31</v>
      </c>
      <c r="P23" s="2" t="s">
        <v>25</v>
      </c>
      <c r="Q23" s="22">
        <f>+Q16*$P$13</f>
        <v>5987.3320000000003</v>
      </c>
      <c r="R23" s="23">
        <f>R16*$P$13</f>
        <v>3317.00902</v>
      </c>
      <c r="S23" s="2" t="s">
        <v>25</v>
      </c>
      <c r="T23" s="22">
        <f>+Q37*$P$13</f>
        <v>6773.864382397217</v>
      </c>
      <c r="U23" s="23">
        <f>R37*$P$13</f>
        <v>3752.7515188181142</v>
      </c>
      <c r="V23" s="2" t="s">
        <v>25</v>
      </c>
      <c r="W23" s="22">
        <f>+T37*$P$13</f>
        <v>7663.7204469552753</v>
      </c>
      <c r="X23" s="23">
        <f>U37*$P$13</f>
        <v>4245.7358050813082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2:47" ht="15.75" thickBot="1" x14ac:dyDescent="0.3">
      <c r="B24" s="2"/>
      <c r="I24" s="6"/>
      <c r="J24" s="14"/>
      <c r="K24" s="14"/>
      <c r="L24" s="14"/>
      <c r="M24" s="14"/>
      <c r="N24" s="14"/>
      <c r="O24" s="28">
        <f>3910*1.042</f>
        <v>4074.2200000000003</v>
      </c>
      <c r="P24" s="2" t="s">
        <v>26</v>
      </c>
      <c r="Q24" s="22">
        <f t="shared" ref="Q24:Q27" si="1">+Q17*$P$13</f>
        <v>7663.91</v>
      </c>
      <c r="R24" s="23">
        <f t="shared" ref="R24:R27" si="2">R17*$P$13</f>
        <v>4245.3372400000007</v>
      </c>
      <c r="S24" s="2" t="s">
        <v>26</v>
      </c>
      <c r="T24" s="22">
        <f t="shared" ref="T24:T27" si="3">+Q38*$P$13</f>
        <v>8670.68787548408</v>
      </c>
      <c r="U24" s="23">
        <f t="shared" ref="U24:U27" si="4">R38*$P$13</f>
        <v>4803.0305854595181</v>
      </c>
      <c r="V24" s="2" t="s">
        <v>26</v>
      </c>
      <c r="W24" s="22">
        <f t="shared" ref="W24:W27" si="5">+T38*$P$13</f>
        <v>9809.7222219554569</v>
      </c>
      <c r="X24" s="23">
        <f t="shared" ref="X24:X27" si="6">U38*$P$13</f>
        <v>5433.9859240156857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2:47" ht="15.75" thickBot="1" x14ac:dyDescent="0.3">
      <c r="B25" s="2"/>
      <c r="C25" s="5" t="s">
        <v>22</v>
      </c>
      <c r="E25" s="32">
        <f>K46+K67+K88+K109+K130+K151+K172+K193</f>
        <v>3055.36</v>
      </c>
      <c r="I25" s="6"/>
      <c r="J25" s="14"/>
      <c r="K25" s="14"/>
      <c r="L25" s="14"/>
      <c r="M25" s="14"/>
      <c r="N25" s="14"/>
      <c r="O25" s="28">
        <f>3910*1.042</f>
        <v>4074.2200000000003</v>
      </c>
      <c r="P25" s="2" t="s">
        <v>30</v>
      </c>
      <c r="Q25" s="22">
        <f t="shared" si="1"/>
        <v>7663.91</v>
      </c>
      <c r="R25" s="23">
        <f t="shared" si="2"/>
        <v>4245.3372400000007</v>
      </c>
      <c r="S25" s="2" t="s">
        <v>30</v>
      </c>
      <c r="T25" s="22">
        <f t="shared" si="3"/>
        <v>8670.68787548408</v>
      </c>
      <c r="U25" s="23">
        <f t="shared" si="4"/>
        <v>4803.0305854595181</v>
      </c>
      <c r="V25" s="2" t="s">
        <v>30</v>
      </c>
      <c r="W25" s="22">
        <f t="shared" si="5"/>
        <v>9809.7222219554569</v>
      </c>
      <c r="X25" s="23">
        <f t="shared" si="6"/>
        <v>5433.9859240156857</v>
      </c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2:47" ht="15.6" customHeight="1" thickBot="1" x14ac:dyDescent="0.3">
      <c r="B26" s="3"/>
      <c r="C26" s="10"/>
      <c r="D26" s="11"/>
      <c r="E26" s="12"/>
      <c r="F26" s="11"/>
      <c r="G26" s="11"/>
      <c r="H26" s="11"/>
      <c r="I26" s="13"/>
      <c r="J26" s="14"/>
      <c r="K26" s="14"/>
      <c r="L26" s="14"/>
      <c r="M26" s="14"/>
      <c r="N26" s="14"/>
      <c r="O26" s="28">
        <f>3580*1.042</f>
        <v>3730.36</v>
      </c>
      <c r="P26" s="2" t="s">
        <v>27</v>
      </c>
      <c r="Q26" s="22">
        <f t="shared" si="1"/>
        <v>7014.7440000000006</v>
      </c>
      <c r="R26" s="23">
        <f t="shared" si="2"/>
        <v>3887.0351200000005</v>
      </c>
      <c r="S26" s="2" t="s">
        <v>27</v>
      </c>
      <c r="T26" s="22">
        <f t="shared" si="3"/>
        <v>7936.2434776014725</v>
      </c>
      <c r="U26" s="23">
        <f t="shared" si="4"/>
        <v>4397.6597176330106</v>
      </c>
      <c r="V26" s="2" t="s">
        <v>27</v>
      </c>
      <c r="W26" s="22">
        <f t="shared" si="5"/>
        <v>8978.7967366694957</v>
      </c>
      <c r="X26" s="23">
        <f t="shared" si="6"/>
        <v>4975.3630710936441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2:47" ht="15.6" hidden="1" customHeight="1" thickBot="1" x14ac:dyDescent="0.3">
      <c r="E27" t="str">
        <f>"FALL " &amp;T7</f>
        <v>FALL 2024</v>
      </c>
      <c r="F27" t="str">
        <f>"SPRING " &amp;T8</f>
        <v>SPRING 2025</v>
      </c>
      <c r="G27" t="str">
        <f>"SUMMER " &amp;T8</f>
        <v>SUMMER 2025</v>
      </c>
      <c r="H27" t="s">
        <v>13</v>
      </c>
      <c r="I27" t="s">
        <v>18</v>
      </c>
      <c r="J27" t="s">
        <v>19</v>
      </c>
      <c r="K27" t="s">
        <v>20</v>
      </c>
      <c r="M27" t="s">
        <v>38</v>
      </c>
      <c r="N27" s="14"/>
      <c r="O27" s="28">
        <f>3580*1.042</f>
        <v>3730.36</v>
      </c>
      <c r="P27" s="2" t="s">
        <v>28</v>
      </c>
      <c r="Q27" s="22">
        <f t="shared" si="1"/>
        <v>7014.7440000000006</v>
      </c>
      <c r="R27" s="23">
        <f t="shared" si="2"/>
        <v>3887.0351200000005</v>
      </c>
      <c r="S27" s="2" t="s">
        <v>28</v>
      </c>
      <c r="T27" s="22">
        <f t="shared" si="3"/>
        <v>7936.2434776014725</v>
      </c>
      <c r="U27" s="23">
        <f t="shared" si="4"/>
        <v>4397.6597176330106</v>
      </c>
      <c r="V27" s="2" t="s">
        <v>28</v>
      </c>
      <c r="W27" s="22">
        <f t="shared" si="5"/>
        <v>8978.7967366694957</v>
      </c>
      <c r="X27" s="23">
        <f t="shared" si="6"/>
        <v>4975.3630710936441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2:47" hidden="1" x14ac:dyDescent="0.25">
      <c r="C28" s="2" t="s">
        <v>25</v>
      </c>
      <c r="E28">
        <f>IF(AND($F$18=$T$7, $E$18=$S$7), Q16, 0)</f>
        <v>5746</v>
      </c>
      <c r="F28">
        <f>IF(AND($F$18=$T$8, $E$18=$S$8), Q16, 0)</f>
        <v>0</v>
      </c>
      <c r="G28">
        <f>IF(AND($F$18=$T$8, $E$18=$S$9), R16, 0)</f>
        <v>0</v>
      </c>
      <c r="H28">
        <f>SUM(E28:G28)</f>
        <v>5746</v>
      </c>
      <c r="I28" s="26">
        <f>IF(($E$7=$P$16), H28, 0)</f>
        <v>5746</v>
      </c>
      <c r="J28" cm="1">
        <f t="array" ref="J28">_xlfn.IFS($E$12=$Q$7,I28*$Q$9,$E$12=$Q$8,I28*$Q$10,$E$12="",0)</f>
        <v>5746</v>
      </c>
      <c r="K28">
        <f>(IF(($E$14=$R$7),(J28*$R$9),(J28*$R$10)))</f>
        <v>2873</v>
      </c>
      <c r="L28">
        <f>IF(K28&gt;0,M28,0)</f>
        <v>182.36</v>
      </c>
      <c r="M28" cm="1">
        <f t="array" ref="M28">_xlfn.IFS(G28&gt;0,$R$45,F28&gt;0,$Q$45,E28&gt;0,$Q$45,H28=0,0)</f>
        <v>182.36</v>
      </c>
      <c r="N28" s="14"/>
      <c r="O28" s="14"/>
      <c r="P28" s="39" t="str">
        <f>($Q$13+2)&amp;" Fall Rates &amp; "&amp;($Q$13 + 3)&amp;" Spring/Summer Rates"</f>
        <v>2026 Fall Rates &amp; 2027 Spring/Summer Rates</v>
      </c>
      <c r="Q28" s="40"/>
      <c r="R28" s="41"/>
      <c r="S28" s="39" t="str">
        <f>($Q$13+5)&amp;" Fall Rates &amp; "&amp;($Q$13 + 6)&amp;" Spring/Summer Rates"</f>
        <v>2029 Fall Rates &amp; 2030 Spring/Summer Rates</v>
      </c>
      <c r="T28" s="40"/>
      <c r="U28" s="41"/>
      <c r="V28" s="39" t="str">
        <f>($Q$13+8)&amp;" Fall Rates &amp; "&amp;($Q$13 + 9)&amp;" Spring/Summer Rates"</f>
        <v>2032 Fall Rates &amp; 2033 Spring/Summer Rates</v>
      </c>
      <c r="W28" s="40"/>
      <c r="X28" s="41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2:47" hidden="1" x14ac:dyDescent="0.25">
      <c r="C29" s="2" t="s">
        <v>26</v>
      </c>
      <c r="E29">
        <f>IF(AND($F$18=$T$7, $E$18=$S$7), Q17, 0)</f>
        <v>7355</v>
      </c>
      <c r="F29">
        <f>IF(AND($F$18=$T$8, $E$18=$S$8), Q17, 0)</f>
        <v>0</v>
      </c>
      <c r="G29">
        <f>IF(AND($F$18=$T$8, $E$18=$S$9), R17, 0)</f>
        <v>0</v>
      </c>
      <c r="H29">
        <f t="shared" ref="H29:H44" si="7">SUM(E29:G29)</f>
        <v>7355</v>
      </c>
      <c r="I29" s="26">
        <f>IF(($E$7=$P$17), H29, 0)</f>
        <v>0</v>
      </c>
      <c r="J29" cm="1">
        <f t="array" ref="J29">_xlfn.IFS($E$12=$Q$7,I29*$Q$9,$E$12=$Q$8,I29*$Q$10,$E$12="",0)</f>
        <v>0</v>
      </c>
      <c r="K29">
        <f>IF(($E$14=$R$7),(J29*$R$9),(J29*$R$10))</f>
        <v>0</v>
      </c>
      <c r="L29">
        <f t="shared" ref="L29:L44" si="8">IF(K29&gt;0,M29,0)</f>
        <v>0</v>
      </c>
      <c r="M29" cm="1">
        <f t="array" ref="M29">_xlfn.IFS(G29&gt;0,$R$45,F29&gt;0,$Q$45,E29&gt;0,$Q$45,H29=0,0)</f>
        <v>182.36</v>
      </c>
      <c r="N29" s="14"/>
      <c r="O29" s="14"/>
      <c r="P29" s="19" t="s">
        <v>9</v>
      </c>
      <c r="Q29" s="20" t="s">
        <v>10</v>
      </c>
      <c r="R29" s="21" t="s">
        <v>11</v>
      </c>
      <c r="S29" s="19" t="s">
        <v>9</v>
      </c>
      <c r="T29" s="20" t="s">
        <v>10</v>
      </c>
      <c r="U29" s="21" t="s">
        <v>11</v>
      </c>
      <c r="V29" s="19" t="s">
        <v>9</v>
      </c>
      <c r="W29" s="20" t="s">
        <v>10</v>
      </c>
      <c r="X29" s="21" t="s">
        <v>11</v>
      </c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2:47" hidden="1" x14ac:dyDescent="0.25">
      <c r="C30" s="2" t="s">
        <v>30</v>
      </c>
      <c r="E30">
        <f>IF(AND($F$18=$T$7, $E$18=$S$7), Q18, 0)</f>
        <v>7355</v>
      </c>
      <c r="F30">
        <f>IF(AND($F$18=$T$8, $E$18=$S$8), Q18, 0)</f>
        <v>0</v>
      </c>
      <c r="G30">
        <f>IF(AND($F$18=$T$8, $E$18=$S$9), R18, 0)</f>
        <v>0</v>
      </c>
      <c r="H30">
        <f t="shared" si="7"/>
        <v>7355</v>
      </c>
      <c r="I30" s="26">
        <f>IF(($E$7=$P$18), H30, 0)</f>
        <v>0</v>
      </c>
      <c r="J30" cm="1">
        <f t="array" ref="J30">_xlfn.IFS($E$12=$Q$7,I30*$Q$9,$E$12=$Q$8,I30*$Q$10,$E$12="",0)</f>
        <v>0</v>
      </c>
      <c r="K30">
        <f>IF(($E$14=$R$7),(J30*$R$9),(J30*$R$10))</f>
        <v>0</v>
      </c>
      <c r="L30">
        <f t="shared" si="8"/>
        <v>0</v>
      </c>
      <c r="M30" cm="1">
        <f t="array" ref="M30">_xlfn.IFS(G30&gt;0,$R$45,F30&gt;0,$Q$45,E30&gt;0,$Q$45,H30=0,0)</f>
        <v>182.36</v>
      </c>
      <c r="N30" s="14"/>
      <c r="O30" s="14"/>
      <c r="P30" s="2" t="s">
        <v>25</v>
      </c>
      <c r="Q30" s="22">
        <f>+Q23*$P$13</f>
        <v>6238.7999440000003</v>
      </c>
      <c r="R30" s="23">
        <f>R23*$P$13</f>
        <v>3456.3233988400002</v>
      </c>
      <c r="S30" s="2" t="s">
        <v>25</v>
      </c>
      <c r="T30" s="22">
        <f>+T23*$P$13</f>
        <v>7058.3666864579</v>
      </c>
      <c r="U30" s="23">
        <f>U23*$P$13</f>
        <v>3910.3670826084749</v>
      </c>
      <c r="V30" s="2" t="s">
        <v>25</v>
      </c>
      <c r="W30" s="22">
        <f>+W23*$P$13</f>
        <v>7985.5967057273974</v>
      </c>
      <c r="X30" s="23">
        <f>X23*$P$13</f>
        <v>4424.0567088947237</v>
      </c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2:47" hidden="1" x14ac:dyDescent="0.25">
      <c r="C31" s="2" t="s">
        <v>27</v>
      </c>
      <c r="E31">
        <f>IF(AND($F$18=$T$7, $E$18=$S$7), Q19, 0)</f>
        <v>6732</v>
      </c>
      <c r="F31">
        <f>IF(AND($F$18=$T$8, $E$18=$S$8), Q19, 0)</f>
        <v>0</v>
      </c>
      <c r="G31">
        <f>IF(AND($F$18=$T$8, $E$18=$S$9), R19, 0)</f>
        <v>0</v>
      </c>
      <c r="H31">
        <f t="shared" si="7"/>
        <v>6732</v>
      </c>
      <c r="I31" s="26">
        <f>IF(($E$7=$P$19), H31, 0)</f>
        <v>0</v>
      </c>
      <c r="J31" cm="1">
        <f t="array" ref="J31">_xlfn.IFS($E$12=$Q$7,I31*$Q$9,$E$12=$Q$8,I31*$Q$10,$E$12="",0)</f>
        <v>0</v>
      </c>
      <c r="K31">
        <f>IF(($E$14=$R$7),(J31*$R$9),(J31*$R$10))</f>
        <v>0</v>
      </c>
      <c r="L31">
        <f t="shared" si="8"/>
        <v>0</v>
      </c>
      <c r="M31" cm="1">
        <f t="array" ref="M31">_xlfn.IFS(G31&gt;0,$R$45,F31&gt;0,$Q$45,E31&gt;0,$Q$45,H31=0,0)</f>
        <v>182.36</v>
      </c>
      <c r="N31" s="14"/>
      <c r="O31" s="14"/>
      <c r="P31" s="2" t="s">
        <v>26</v>
      </c>
      <c r="Q31" s="22">
        <f t="shared" ref="Q31:Q34" si="9">+Q24*$P$13</f>
        <v>7985.7942199999998</v>
      </c>
      <c r="R31" s="23">
        <f t="shared" ref="R31:R34" si="10">R24*$P$13</f>
        <v>4423.6414040800009</v>
      </c>
      <c r="S31" s="2" t="s">
        <v>26</v>
      </c>
      <c r="T31" s="22">
        <f t="shared" ref="T31:T34" si="11">+T24*$P$13</f>
        <v>9034.8567662544119</v>
      </c>
      <c r="U31" s="23">
        <f t="shared" ref="U31:U34" si="12">U24*$P$13</f>
        <v>5004.7578700488184</v>
      </c>
      <c r="V31" s="2" t="s">
        <v>26</v>
      </c>
      <c r="W31" s="22">
        <f t="shared" ref="W31:W34" si="13">+W24*$P$13</f>
        <v>10221.730555277587</v>
      </c>
      <c r="X31" s="23">
        <f t="shared" ref="X31:X34" si="14">X24*$P$13</f>
        <v>5662.2133328243444</v>
      </c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2:47" hidden="1" x14ac:dyDescent="0.25">
      <c r="C32" s="2" t="s">
        <v>28</v>
      </c>
      <c r="E32">
        <f>IF(AND($F$18=$T$7, $E$18=$S$7), Q20, 0)</f>
        <v>6732</v>
      </c>
      <c r="F32">
        <f>IF(AND($F$18=$T$8, $E$18=$S$8), Q20, 0)</f>
        <v>0</v>
      </c>
      <c r="G32">
        <f>IF(AND($F$18=$T$8, $E$18=$S$9), R20, 0)</f>
        <v>0</v>
      </c>
      <c r="H32">
        <f t="shared" si="7"/>
        <v>6732</v>
      </c>
      <c r="I32" s="26">
        <f>IF(($E$7=$P$20), H32, 0)</f>
        <v>0</v>
      </c>
      <c r="J32" cm="1">
        <f t="array" ref="J32">_xlfn.IFS($E$12=$Q$7,I32*$Q$9,$E$12=$Q$8,I32*$Q$10,$E$12="",0)</f>
        <v>0</v>
      </c>
      <c r="K32">
        <f>IF(($E$14=$R$7),(J32*$R$9),(J32*$R$10))</f>
        <v>0</v>
      </c>
      <c r="L32">
        <f t="shared" si="8"/>
        <v>0</v>
      </c>
      <c r="M32" cm="1">
        <f t="array" ref="M32">_xlfn.IFS(G32&gt;0,$R$45,F32&gt;0,$Q$45,E32&gt;0,$Q$45,H32=0,0)</f>
        <v>182.36</v>
      </c>
      <c r="N32" s="14"/>
      <c r="O32" s="14"/>
      <c r="P32" s="2" t="s">
        <v>30</v>
      </c>
      <c r="Q32" s="22">
        <f t="shared" si="9"/>
        <v>7985.7942199999998</v>
      </c>
      <c r="R32" s="23">
        <f t="shared" si="10"/>
        <v>4423.6414040800009</v>
      </c>
      <c r="S32" s="2" t="s">
        <v>30</v>
      </c>
      <c r="T32" s="22">
        <f t="shared" si="11"/>
        <v>9034.8567662544119</v>
      </c>
      <c r="U32" s="23">
        <f t="shared" si="12"/>
        <v>5004.7578700488184</v>
      </c>
      <c r="V32" s="2" t="s">
        <v>30</v>
      </c>
      <c r="W32" s="22">
        <f t="shared" si="13"/>
        <v>10221.730555277587</v>
      </c>
      <c r="X32" s="23">
        <f t="shared" si="14"/>
        <v>5662.2133328243444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3:47" hidden="1" x14ac:dyDescent="0.25">
      <c r="N33" s="14"/>
      <c r="O33" s="14"/>
      <c r="P33" s="2" t="s">
        <v>27</v>
      </c>
      <c r="Q33" s="22">
        <f t="shared" si="9"/>
        <v>7309.3632480000006</v>
      </c>
      <c r="R33" s="23">
        <f t="shared" si="10"/>
        <v>4050.2905950400004</v>
      </c>
      <c r="S33" s="2" t="s">
        <v>27</v>
      </c>
      <c r="T33" s="22">
        <f t="shared" si="11"/>
        <v>8269.5657036607354</v>
      </c>
      <c r="U33" s="23">
        <f t="shared" si="12"/>
        <v>4582.3614257735971</v>
      </c>
      <c r="V33" s="2" t="s">
        <v>27</v>
      </c>
      <c r="W33" s="22">
        <f t="shared" si="13"/>
        <v>9355.9061996096152</v>
      </c>
      <c r="X33" s="23">
        <f t="shared" si="14"/>
        <v>5184.3283200795777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3:47" ht="15.75" hidden="1" thickBot="1" x14ac:dyDescent="0.3">
      <c r="C34" s="2" t="s">
        <v>25</v>
      </c>
      <c r="E34">
        <f>IF(AND($F$19=$T$7, $E$19=$S$7), Q16, 0)</f>
        <v>0</v>
      </c>
      <c r="F34">
        <f>IF(AND($F$19=$T$8, $E$19=$S$8), Q16, 0)</f>
        <v>0</v>
      </c>
      <c r="G34">
        <f>IF(AND($F$19=$T$8, $E$19=$S$9), R16, 0)</f>
        <v>0</v>
      </c>
      <c r="H34">
        <f t="shared" si="7"/>
        <v>0</v>
      </c>
      <c r="I34" s="26">
        <f>IF(($E$7=$P$16), H34, 0)</f>
        <v>0</v>
      </c>
      <c r="J34" cm="1">
        <f t="array" ref="J34">_xlfn.IFS($E$12=$Q$7,I34*$Q$9,$E$12=$Q$8,I34*$Q$10,$E$12="",0)</f>
        <v>0</v>
      </c>
      <c r="K34">
        <f>IF(($E$14=$R$7),(J34*$R$9),(J34*$R$10))</f>
        <v>0</v>
      </c>
      <c r="L34">
        <f t="shared" si="8"/>
        <v>0</v>
      </c>
      <c r="M34" cm="1">
        <f t="array" ref="M34">_xlfn.IFS(G34&gt;0,$R$45,F34&gt;0,$Q$45,E34&gt;0,$Q$45,H34=0,0)</f>
        <v>0</v>
      </c>
      <c r="N34" s="14"/>
      <c r="O34" s="14"/>
      <c r="P34" s="2" t="s">
        <v>28</v>
      </c>
      <c r="Q34" s="22">
        <f t="shared" si="9"/>
        <v>7309.3632480000006</v>
      </c>
      <c r="R34" s="23">
        <f t="shared" si="10"/>
        <v>4050.2905950400004</v>
      </c>
      <c r="S34" s="2" t="s">
        <v>28</v>
      </c>
      <c r="T34" s="22">
        <f t="shared" si="11"/>
        <v>8269.5657036607354</v>
      </c>
      <c r="U34" s="23">
        <f t="shared" si="12"/>
        <v>4582.3614257735971</v>
      </c>
      <c r="V34" s="2" t="s">
        <v>28</v>
      </c>
      <c r="W34" s="22">
        <f t="shared" si="13"/>
        <v>9355.9061996096152</v>
      </c>
      <c r="X34" s="23">
        <f t="shared" si="14"/>
        <v>5184.3283200795777</v>
      </c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3:47" hidden="1" x14ac:dyDescent="0.25">
      <c r="C35" s="2" t="s">
        <v>26</v>
      </c>
      <c r="E35">
        <f>IF(AND($F$19=$T$7, $E$19=$S$7), Q17, 0)</f>
        <v>0</v>
      </c>
      <c r="F35">
        <f>IF(AND($F$19=$T$8, $E$19=$S$8), Q17, 0)</f>
        <v>0</v>
      </c>
      <c r="G35">
        <f>IF(AND($F$19=$T$8, $E$19=$S$9), R17, 0)</f>
        <v>0</v>
      </c>
      <c r="H35">
        <f t="shared" si="7"/>
        <v>0</v>
      </c>
      <c r="I35" s="26">
        <f>IF(($E$7=$P$17), H35, 0)</f>
        <v>0</v>
      </c>
      <c r="J35" cm="1">
        <f t="array" ref="J35">_xlfn.IFS($E$12=$Q$7,I35*$Q$9,$E$12=$Q$8,I35*$Q$10,$E$12="",0)</f>
        <v>0</v>
      </c>
      <c r="K35">
        <f>IF(($E$14=$R$7),(J35*$R$9),(J35*$R$10))</f>
        <v>0</v>
      </c>
      <c r="L35">
        <f t="shared" si="8"/>
        <v>0</v>
      </c>
      <c r="M35" cm="1">
        <f t="array" ref="M35">_xlfn.IFS(G35&gt;0,$R$45,F35&gt;0,$Q$45,E35&gt;0,$Q$45,H35=0,0)</f>
        <v>0</v>
      </c>
      <c r="N35" s="14"/>
      <c r="O35" s="14"/>
      <c r="P35" s="39" t="str">
        <f>($Q$13+3)&amp;" Fall Rates &amp; "&amp;($Q$13 + 4)&amp;" Spring/Summer Rates"</f>
        <v>2027 Fall Rates &amp; 2028 Spring/Summer Rates</v>
      </c>
      <c r="Q35" s="40"/>
      <c r="R35" s="41"/>
      <c r="S35" s="39" t="str">
        <f>($Q$13+6)&amp;" Fall Rates &amp; "&amp;($Q$13 + 7)&amp;" Spring/Summer Rates"</f>
        <v>2030 Fall Rates &amp; 2031 Spring/Summer Rates</v>
      </c>
      <c r="T35" s="40"/>
      <c r="U35" s="41"/>
      <c r="V35" s="39" t="str">
        <f>($Q$13+9)&amp;" Fall Rates &amp; "&amp;($Q$13 + 10)&amp;" Spring/Summer Rates"</f>
        <v>2033 Fall Rates &amp; 2034 Spring/Summer Rates</v>
      </c>
      <c r="W35" s="40"/>
      <c r="X35" s="41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3:47" hidden="1" x14ac:dyDescent="0.25">
      <c r="C36" s="2" t="s">
        <v>30</v>
      </c>
      <c r="E36">
        <f>IF(AND($F$19=$T$7, $E$19=$S$7), Q18, 0)</f>
        <v>0</v>
      </c>
      <c r="F36">
        <f>IF(AND($F$19=$T$8, $E$19=$S$8), Q18, 0)</f>
        <v>0</v>
      </c>
      <c r="G36">
        <f>IF(AND($F$19=$T$8, $E$19=$S$9), R18, 0)</f>
        <v>0</v>
      </c>
      <c r="H36">
        <f t="shared" si="7"/>
        <v>0</v>
      </c>
      <c r="I36" s="26">
        <f>IF(($E$7=$P$18), H36, 0)</f>
        <v>0</v>
      </c>
      <c r="J36" cm="1">
        <f t="array" ref="J36">_xlfn.IFS($E$12=$Q$7,I36*$Q$9,$E$12=$Q$8,I36*$Q$10,$E$12="",0)</f>
        <v>0</v>
      </c>
      <c r="K36">
        <f>IF(($E$14=$R$7),(J36*$R$9),(J36*$R$10))</f>
        <v>0</v>
      </c>
      <c r="L36">
        <f t="shared" si="8"/>
        <v>0</v>
      </c>
      <c r="M36" cm="1">
        <f t="array" ref="M36">_xlfn.IFS(G36&gt;0,$R$45,F36&gt;0,$Q$45,E36&gt;0,$Q$45,H36=0,0)</f>
        <v>0</v>
      </c>
      <c r="N36" s="14"/>
      <c r="O36" s="14"/>
      <c r="P36" s="19" t="s">
        <v>9</v>
      </c>
      <c r="Q36" s="20" t="s">
        <v>10</v>
      </c>
      <c r="R36" s="21" t="s">
        <v>11</v>
      </c>
      <c r="S36" s="19" t="s">
        <v>9</v>
      </c>
      <c r="T36" s="20" t="s">
        <v>10</v>
      </c>
      <c r="U36" s="21" t="s">
        <v>11</v>
      </c>
      <c r="V36" s="19" t="s">
        <v>9</v>
      </c>
      <c r="W36" s="20" t="s">
        <v>10</v>
      </c>
      <c r="X36" s="21" t="s">
        <v>11</v>
      </c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3:47" hidden="1" x14ac:dyDescent="0.25">
      <c r="C37" s="2" t="s">
        <v>27</v>
      </c>
      <c r="E37">
        <f>IF(AND($F$19=$T$7, $E$19=$S$7), Q19, 0)</f>
        <v>0</v>
      </c>
      <c r="F37">
        <f>IF(AND($F$19=$T$8, $E$19=$S$8), Q19, 0)</f>
        <v>0</v>
      </c>
      <c r="G37">
        <f>IF(AND($F$19=$T$8, $E$19=$S$9), R19, 0)</f>
        <v>0</v>
      </c>
      <c r="H37">
        <f t="shared" si="7"/>
        <v>0</v>
      </c>
      <c r="I37" s="26">
        <f>IF(($E$7=$P$19), H37, 0)</f>
        <v>0</v>
      </c>
      <c r="J37" cm="1">
        <f t="array" ref="J37">_xlfn.IFS($E$12=$Q$7,I37*$Q$9,$E$12=$Q$8,I37*$Q$10,$E$12="",0)</f>
        <v>0</v>
      </c>
      <c r="K37">
        <f>IF(($E$14=$R$7),(J37*$R$9),(J37*$R$10))</f>
        <v>0</v>
      </c>
      <c r="L37">
        <f t="shared" si="8"/>
        <v>0</v>
      </c>
      <c r="M37" cm="1">
        <f t="array" ref="M37">_xlfn.IFS(G37&gt;0,$R$45,F37&gt;0,$Q$45,E37&gt;0,$Q$45,H37=0,0)</f>
        <v>0</v>
      </c>
      <c r="N37" s="14"/>
      <c r="O37" s="14"/>
      <c r="P37" s="2" t="s">
        <v>25</v>
      </c>
      <c r="Q37" s="22">
        <f>+Q30*$P$13</f>
        <v>6500.8295416480005</v>
      </c>
      <c r="R37" s="23">
        <f>R30*$P$13</f>
        <v>3601.4889815912802</v>
      </c>
      <c r="S37" s="2" t="s">
        <v>25</v>
      </c>
      <c r="T37" s="22">
        <f>+T30*$P$13</f>
        <v>7354.8180872891317</v>
      </c>
      <c r="U37" s="23">
        <f>U30*$P$13</f>
        <v>4074.602500078031</v>
      </c>
      <c r="V37" s="2" t="s">
        <v>25</v>
      </c>
      <c r="W37" s="22">
        <f>+W30*$P$13</f>
        <v>8320.9917673679483</v>
      </c>
      <c r="X37" s="23">
        <f>X30*$P$13</f>
        <v>4609.8670906683019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3:47" hidden="1" x14ac:dyDescent="0.25">
      <c r="C38" s="2" t="s">
        <v>28</v>
      </c>
      <c r="E38">
        <f>IF(AND($F$19=$T$7, $E$19=$S$7), Q20, 0)</f>
        <v>0</v>
      </c>
      <c r="F38">
        <f>IF(AND($F$19=$T$8, $E$19=$S$8), Q20, 0)</f>
        <v>0</v>
      </c>
      <c r="G38">
        <f>IF(AND($F$19=$T$8, $E$19=$S$9), R20, 0)</f>
        <v>0</v>
      </c>
      <c r="H38">
        <f t="shared" si="7"/>
        <v>0</v>
      </c>
      <c r="I38" s="26">
        <f>IF(($E$7=$P$20), H38, 0)</f>
        <v>0</v>
      </c>
      <c r="J38" cm="1">
        <f t="array" ref="J38">_xlfn.IFS($E$12=$Q$7,I38*$Q$9,$E$12=$Q$8,I38*$Q$10,$E$12="",0)</f>
        <v>0</v>
      </c>
      <c r="K38">
        <f>IF(($E$14=$R$7),(J38*$R$9),(J38*$R$10))</f>
        <v>0</v>
      </c>
      <c r="L38">
        <f t="shared" si="8"/>
        <v>0</v>
      </c>
      <c r="M38" cm="1">
        <f t="array" ref="M38">_xlfn.IFS(G38&gt;0,$R$45,F38&gt;0,$Q$45,E38&gt;0,$Q$45,H38=0,0)</f>
        <v>0</v>
      </c>
      <c r="N38" s="14"/>
      <c r="O38" s="14"/>
      <c r="P38" s="2" t="s">
        <v>26</v>
      </c>
      <c r="Q38" s="22">
        <f t="shared" ref="Q38:Q41" si="15">+Q31*$P$13</f>
        <v>8321.1975772400001</v>
      </c>
      <c r="R38" s="23">
        <f t="shared" ref="R38:R41" si="16">R31*$P$13</f>
        <v>4609.4343430513609</v>
      </c>
      <c r="S38" s="2" t="s">
        <v>26</v>
      </c>
      <c r="T38" s="22">
        <f t="shared" ref="T38:T41" si="17">+T31*$P$13</f>
        <v>9414.3207504370985</v>
      </c>
      <c r="U38" s="23">
        <f t="shared" ref="U38:U41" si="18">U31*$P$13</f>
        <v>5214.9577005908686</v>
      </c>
      <c r="V38" s="2" t="s">
        <v>26</v>
      </c>
      <c r="W38" s="22">
        <f t="shared" ref="W38:W41" si="19">+W31*$P$13</f>
        <v>10651.043238599246</v>
      </c>
      <c r="X38" s="23">
        <f t="shared" ref="X38:X41" si="20">X31*$P$13</f>
        <v>5900.026292802967</v>
      </c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3:47" hidden="1" x14ac:dyDescent="0.25">
      <c r="N39" s="14"/>
      <c r="O39" s="14"/>
      <c r="P39" s="2" t="s">
        <v>30</v>
      </c>
      <c r="Q39" s="22">
        <f t="shared" si="15"/>
        <v>8321.1975772400001</v>
      </c>
      <c r="R39" s="23">
        <f t="shared" si="16"/>
        <v>4609.4343430513609</v>
      </c>
      <c r="S39" s="2" t="s">
        <v>30</v>
      </c>
      <c r="T39" s="22">
        <f t="shared" si="17"/>
        <v>9414.3207504370985</v>
      </c>
      <c r="U39" s="23">
        <f t="shared" si="18"/>
        <v>5214.9577005908686</v>
      </c>
      <c r="V39" s="2" t="s">
        <v>30</v>
      </c>
      <c r="W39" s="22">
        <f t="shared" si="19"/>
        <v>10651.043238599246</v>
      </c>
      <c r="X39" s="23">
        <f t="shared" si="20"/>
        <v>5900.026292802967</v>
      </c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3:47" hidden="1" x14ac:dyDescent="0.25">
      <c r="C40" s="2" t="s">
        <v>25</v>
      </c>
      <c r="E40">
        <f>IF(AND($F$20=$T$7, $E$20=$S$7), Q16, 0)</f>
        <v>0</v>
      </c>
      <c r="F40">
        <f>IF(AND($F$20=$T$8, $E$20=$S$8), Q16, 0)</f>
        <v>0</v>
      </c>
      <c r="G40">
        <f>IF(AND($F$20=$T$8, $E$20=$S$9), R16, 0)</f>
        <v>0</v>
      </c>
      <c r="H40">
        <f t="shared" si="7"/>
        <v>0</v>
      </c>
      <c r="I40" s="26">
        <f>IF(($E$7=$P$16), H40, 0)</f>
        <v>0</v>
      </c>
      <c r="J40" cm="1">
        <f t="array" ref="J40">_xlfn.IFS($E$12=$Q$7,I40*$Q$9,$E$12=$Q$8,I40*$Q$10,$E$12="",0)</f>
        <v>0</v>
      </c>
      <c r="K40">
        <f>IF(($E$14=$R$7),(J40*$R$9),(J40*$R$10))</f>
        <v>0</v>
      </c>
      <c r="L40">
        <f t="shared" si="8"/>
        <v>0</v>
      </c>
      <c r="M40" cm="1">
        <f t="array" ref="M40">_xlfn.IFS(G40&gt;0,$R$45,F40&gt;0,$Q$45,E40&gt;0,$Q$45,H40=0,0)</f>
        <v>0</v>
      </c>
      <c r="N40" s="14"/>
      <c r="O40" s="14"/>
      <c r="P40" s="2" t="s">
        <v>27</v>
      </c>
      <c r="Q40" s="22">
        <f t="shared" si="15"/>
        <v>7616.3565044160005</v>
      </c>
      <c r="R40" s="23">
        <f t="shared" si="16"/>
        <v>4220.4028000316803</v>
      </c>
      <c r="S40" s="2" t="s">
        <v>27</v>
      </c>
      <c r="T40" s="22">
        <f t="shared" si="17"/>
        <v>8616.8874632144871</v>
      </c>
      <c r="U40" s="23">
        <f t="shared" si="18"/>
        <v>4774.8206056560884</v>
      </c>
      <c r="V40" s="2" t="s">
        <v>27</v>
      </c>
      <c r="W40" s="22">
        <f t="shared" si="19"/>
        <v>9748.8542599932189</v>
      </c>
      <c r="X40" s="23">
        <f t="shared" si="20"/>
        <v>5402.0701095229206</v>
      </c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3:47" ht="15.75" hidden="1" thickBot="1" x14ac:dyDescent="0.3">
      <c r="C41" s="2" t="s">
        <v>26</v>
      </c>
      <c r="E41">
        <f>IF(AND($F$20=$T$7, $E$20=$S$7), Q17, 0)</f>
        <v>0</v>
      </c>
      <c r="F41">
        <f>IF(AND($F$20=$T$8, $E$20=$S$8), Q17, 0)</f>
        <v>0</v>
      </c>
      <c r="G41">
        <f>IF(AND($F$20=$T$8, $E$20=$S$9), R17, 0)</f>
        <v>0</v>
      </c>
      <c r="H41">
        <f t="shared" si="7"/>
        <v>0</v>
      </c>
      <c r="I41" s="26">
        <f>IF(($E$7=$P$17), H41, 0)</f>
        <v>0</v>
      </c>
      <c r="J41" cm="1">
        <f t="array" ref="J41">_xlfn.IFS($E$12=$Q$7,I41*$Q$9,$E$12=$Q$8,I41*$Q$10,$E$12="",0)</f>
        <v>0</v>
      </c>
      <c r="K41">
        <f>IF(($E$14=$R$7),(J41*$R$9),(J41*$R$10))</f>
        <v>0</v>
      </c>
      <c r="L41">
        <f t="shared" si="8"/>
        <v>0</v>
      </c>
      <c r="M41" cm="1">
        <f t="array" ref="M41">_xlfn.IFS(G41&gt;0,$R$45,F41&gt;0,$Q$45,E41&gt;0,$Q$45,H41=0,0)</f>
        <v>0</v>
      </c>
      <c r="N41" s="14"/>
      <c r="O41" s="14"/>
      <c r="P41" s="3" t="s">
        <v>28</v>
      </c>
      <c r="Q41" s="24">
        <f t="shared" si="15"/>
        <v>7616.3565044160005</v>
      </c>
      <c r="R41" s="25">
        <f t="shared" si="16"/>
        <v>4220.4028000316803</v>
      </c>
      <c r="S41" s="3" t="s">
        <v>28</v>
      </c>
      <c r="T41" s="24">
        <f t="shared" si="17"/>
        <v>8616.8874632144871</v>
      </c>
      <c r="U41" s="25">
        <f t="shared" si="18"/>
        <v>4774.8206056560884</v>
      </c>
      <c r="V41" s="3" t="s">
        <v>28</v>
      </c>
      <c r="W41" s="24">
        <f t="shared" si="19"/>
        <v>9748.8542599932189</v>
      </c>
      <c r="X41" s="25">
        <f t="shared" si="20"/>
        <v>5402.0701095229206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3:47" ht="15.75" hidden="1" thickBot="1" x14ac:dyDescent="0.3">
      <c r="C42" s="2" t="s">
        <v>30</v>
      </c>
      <c r="E42">
        <f>IF(AND($F$20=$T$7, $E$20=$S$7), Q18, 0)</f>
        <v>0</v>
      </c>
      <c r="F42">
        <f>IF(AND($F$20=$T$8, $E$20=$S$8), Q18, 0)</f>
        <v>0</v>
      </c>
      <c r="G42">
        <f>IF(AND($F$20=$T$8, $E$20=$S$9), R18, 0)</f>
        <v>0</v>
      </c>
      <c r="H42">
        <f t="shared" si="7"/>
        <v>0</v>
      </c>
      <c r="I42" s="26">
        <f>IF(($E$7=$P$18), H42, 0)</f>
        <v>0</v>
      </c>
      <c r="J42" cm="1">
        <f t="array" ref="J42">_xlfn.IFS($E$12=$Q$7,I42*$Q$9,$E$12=$Q$8,I42*$Q$10,$E$12="",0)</f>
        <v>0</v>
      </c>
      <c r="K42">
        <f>IF(($E$14=$R$7),(J42*$R$9),(J42*$R$10))</f>
        <v>0</v>
      </c>
      <c r="L42">
        <f t="shared" si="8"/>
        <v>0</v>
      </c>
      <c r="M42" cm="1">
        <f t="array" ref="M42">_xlfn.IFS(G42&gt;0,$R$45,F42&gt;0,$Q$45,E42&gt;0,$Q$45,H42=0,0)</f>
        <v>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3:47" hidden="1" x14ac:dyDescent="0.25">
      <c r="C43" s="2" t="s">
        <v>27</v>
      </c>
      <c r="E43">
        <f>IF(AND($F$20=$T$7, $E$20=$S$7), Q19, 0)</f>
        <v>0</v>
      </c>
      <c r="F43">
        <f>IF(AND($F$20=$T$8, $E$20=$S$8), Q19, 0)</f>
        <v>0</v>
      </c>
      <c r="G43">
        <f>IF(AND($F$20=$T$8, $E$20=$S$9), R19, 0)</f>
        <v>0</v>
      </c>
      <c r="H43">
        <f t="shared" si="7"/>
        <v>0</v>
      </c>
      <c r="I43" s="26">
        <f>IF(($E$7=$P$19), H43, 0)</f>
        <v>0</v>
      </c>
      <c r="J43" cm="1">
        <f t="array" ref="J43">_xlfn.IFS($E$12=$Q$7,I43*$Q$9,$E$12=$Q$8,I43*$Q$10,$E$12="",0)</f>
        <v>0</v>
      </c>
      <c r="K43">
        <f>IF(($E$14=$R$7),(J43*$R$9),(J43*$R$10))</f>
        <v>0</v>
      </c>
      <c r="L43">
        <f t="shared" si="8"/>
        <v>0</v>
      </c>
      <c r="M43" cm="1">
        <f t="array" ref="M43">_xlfn.IFS(G43&gt;0,$R$45,F43&gt;0,$Q$45,E43&gt;0,$Q$45,H43=0,0)</f>
        <v>0</v>
      </c>
      <c r="N43" s="14"/>
      <c r="O43" s="14"/>
      <c r="P43" s="39" t="s">
        <v>36</v>
      </c>
      <c r="Q43" s="40"/>
      <c r="R43" s="41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3:47" hidden="1" x14ac:dyDescent="0.25">
      <c r="C44" s="2" t="s">
        <v>28</v>
      </c>
      <c r="E44">
        <f>IF(AND($F$20=$T$7, $E$20=$S$7), Q20, 0)</f>
        <v>0</v>
      </c>
      <c r="F44">
        <f>IF(AND($F$20=$T$8, $E$20=$S$8), Q20, 0)</f>
        <v>0</v>
      </c>
      <c r="G44">
        <f>IF(AND($F$20=$T$8, $E$20=$S$9), R20, 0)</f>
        <v>0</v>
      </c>
      <c r="H44">
        <f t="shared" si="7"/>
        <v>0</v>
      </c>
      <c r="I44" s="26">
        <f>IF(($E$7=$P$20), H44, 0)</f>
        <v>0</v>
      </c>
      <c r="J44" cm="1">
        <f t="array" ref="J44">_xlfn.IFS($E$12=$Q$7,I44*$Q$9,$E$12=$Q$8,I44*$Q$10,$E$12="",0)</f>
        <v>0</v>
      </c>
      <c r="K44">
        <f>IF(($E$14=$R$7),(J44*$R$9),(J44*$R$10))</f>
        <v>0</v>
      </c>
      <c r="L44">
        <f t="shared" si="8"/>
        <v>0</v>
      </c>
      <c r="M44" cm="1">
        <f t="array" ref="M44">_xlfn.IFS(G44&gt;0,$R$45,F44&gt;0,$Q$45,E44&gt;0,$Q$45,H44=0,0)</f>
        <v>0</v>
      </c>
      <c r="N44" s="14"/>
      <c r="O44" s="14"/>
      <c r="P44" s="35" t="s">
        <v>3</v>
      </c>
      <c r="Q44" s="36" t="s">
        <v>37</v>
      </c>
      <c r="R44" s="37" t="s">
        <v>7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3:47" hidden="1" x14ac:dyDescent="0.25">
      <c r="N45" s="14"/>
      <c r="O45" s="14"/>
      <c r="P45" s="2" t="str">
        <f>+P14</f>
        <v>2024 Fall Rates &amp; 2025 Spring/Summer Rates</v>
      </c>
      <c r="Q45" s="22">
        <v>182.36</v>
      </c>
      <c r="R45" s="23">
        <v>90.69</v>
      </c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3:47" hidden="1" x14ac:dyDescent="0.25">
      <c r="K46" s="33">
        <f>(SUM(K28:K44)*$E$16)+(L46*$E$16)</f>
        <v>3055.36</v>
      </c>
      <c r="L46">
        <f>SUM(L28:L44)</f>
        <v>182.36</v>
      </c>
      <c r="N46" s="14"/>
      <c r="O46" s="14"/>
      <c r="P46" s="2" t="str">
        <f>+P21</f>
        <v>2025 Fall Rates &amp; 2026 Spring/Summer Rates</v>
      </c>
      <c r="Q46" s="22">
        <f>Q45*$P$13</f>
        <v>190.01912000000002</v>
      </c>
      <c r="R46" s="23">
        <f>R45*$P$13</f>
        <v>94.498980000000003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3:47" hidden="1" x14ac:dyDescent="0.25">
      <c r="N47" s="14"/>
      <c r="O47" s="14"/>
      <c r="P47" s="2" t="str">
        <f>+P28</f>
        <v>2026 Fall Rates &amp; 2027 Spring/Summer Rates</v>
      </c>
      <c r="Q47" s="22">
        <f>Q46*$P$13</f>
        <v>197.99992304000003</v>
      </c>
      <c r="R47" s="23">
        <f>R46*$P$13</f>
        <v>98.467937160000005</v>
      </c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3:47" hidden="1" x14ac:dyDescent="0.25">
      <c r="E48" t="str">
        <f>"FALL " &amp;T8</f>
        <v>FALL 2025</v>
      </c>
      <c r="F48" t="str">
        <f>"SPRING " &amp;T9</f>
        <v>SPRING 2026</v>
      </c>
      <c r="G48" t="str">
        <f>"SUMMER " &amp;T9</f>
        <v>SUMMER 2026</v>
      </c>
      <c r="H48" t="s">
        <v>13</v>
      </c>
      <c r="I48" t="s">
        <v>18</v>
      </c>
      <c r="J48" t="s">
        <v>19</v>
      </c>
      <c r="K48" t="s">
        <v>20</v>
      </c>
      <c r="N48" s="14"/>
      <c r="O48" s="14"/>
      <c r="P48" s="2" t="str">
        <f>+P35</f>
        <v>2027 Fall Rates &amp; 2028 Spring/Summer Rates</v>
      </c>
      <c r="Q48" s="22">
        <f t="shared" ref="Q48:Q54" si="21">Q47*$P$13</f>
        <v>206.31591980768005</v>
      </c>
      <c r="R48" s="23">
        <f t="shared" ref="R48:R54" si="22">R47*$P$13</f>
        <v>102.60359052072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3:47" hidden="1" x14ac:dyDescent="0.25">
      <c r="C49" s="2" t="s">
        <v>25</v>
      </c>
      <c r="E49">
        <f>IF(AND($F$18=$T$8, $E$18=$S$7), Q23, 0)</f>
        <v>0</v>
      </c>
      <c r="F49">
        <f>IF(AND($F$18=$T$9, $E$18=$S$8), Q23, 0)</f>
        <v>0</v>
      </c>
      <c r="G49">
        <f>IF(AND($F$18=$T$9, $E$18=$S$9), R23, 0)</f>
        <v>0</v>
      </c>
      <c r="H49">
        <f>SUM(E49:G49)</f>
        <v>0</v>
      </c>
      <c r="I49" s="26">
        <f>IF(($E$7=$P$16), H49, 0)</f>
        <v>0</v>
      </c>
      <c r="J49" cm="1">
        <f t="array" ref="J49">_xlfn.IFS($E$12=$Q$7,I49*$Q$9,$E$12=$Q$8,I49*$Q$11,$E$12="",0)</f>
        <v>0</v>
      </c>
      <c r="K49">
        <f>IF(($E$14=$R$7),(J49*$R$9),(J49*$R$10))</f>
        <v>0</v>
      </c>
      <c r="L49">
        <f>IF(K49&gt;0,M49,0)</f>
        <v>0</v>
      </c>
      <c r="M49" cm="1">
        <f t="array" ref="M49">_xlfn.IFS(G49&gt;0,$R$46,F49&gt;0,$Q$46,E49&gt;0,$Q$46,H49=0,0)</f>
        <v>0</v>
      </c>
      <c r="N49" s="14"/>
      <c r="O49" s="14"/>
      <c r="P49" s="2" t="str">
        <f>+S21</f>
        <v>2028 Fall Rates &amp; 2029 Spring/Summer Rates</v>
      </c>
      <c r="Q49" s="22">
        <f t="shared" si="21"/>
        <v>214.98118843960262</v>
      </c>
      <c r="R49" s="23">
        <f t="shared" si="22"/>
        <v>106.91294132259024</v>
      </c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3:47" hidden="1" x14ac:dyDescent="0.25">
      <c r="C50" s="2" t="s">
        <v>26</v>
      </c>
      <c r="E50">
        <f>IF(AND($F$18=$T$8, $E$18=$S$7), Q24, 0)</f>
        <v>0</v>
      </c>
      <c r="F50">
        <f>IF(AND($F$18=$T$9, $E$18=$S$8), Q24, 0)</f>
        <v>0</v>
      </c>
      <c r="G50">
        <f>IF(AND($F$18=$T$9, $E$18=$S$9), R24, 0)</f>
        <v>0</v>
      </c>
      <c r="H50">
        <f t="shared" ref="H50:H53" si="23">SUM(E50:G50)</f>
        <v>0</v>
      </c>
      <c r="I50" s="26">
        <f>IF(($E$7=$P$17), H50, 0)</f>
        <v>0</v>
      </c>
      <c r="J50" cm="1">
        <f t="array" ref="J50">_xlfn.IFS($E$12=$Q$7,I50*$Q$9,$E$12=$Q$8,I50*$Q$11,$E$12="",0)</f>
        <v>0</v>
      </c>
      <c r="K50">
        <f>IF(($E$14=$R$7),(J50*$R$9),(J50*$R$10))</f>
        <v>0</v>
      </c>
      <c r="L50">
        <f t="shared" ref="L50:L65" si="24">IF(K50&gt;0,M50,0)</f>
        <v>0</v>
      </c>
      <c r="M50" cm="1">
        <f t="array" ref="M50">_xlfn.IFS(G50&gt;0,$R$46,F50&gt;0,$Q$46,E50&gt;0,$Q$46,H50=0,0)</f>
        <v>0</v>
      </c>
      <c r="N50" s="14"/>
      <c r="O50" s="14"/>
      <c r="P50" s="2" t="str">
        <f>+S28</f>
        <v>2029 Fall Rates &amp; 2030 Spring/Summer Rates</v>
      </c>
      <c r="Q50" s="22">
        <f t="shared" si="21"/>
        <v>224.01039835406593</v>
      </c>
      <c r="R50" s="23">
        <f t="shared" si="22"/>
        <v>111.40328485813903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3:47" hidden="1" x14ac:dyDescent="0.25">
      <c r="C51" s="2" t="s">
        <v>30</v>
      </c>
      <c r="E51">
        <f>IF(AND($F$18=$T$8, $E$18=$S$7), Q25, 0)</f>
        <v>0</v>
      </c>
      <c r="F51">
        <f>IF(AND($F$18=$T$9, $E$18=$S$8), Q25, 0)</f>
        <v>0</v>
      </c>
      <c r="G51">
        <f>IF(AND($F$18=$T$9, $E$18=$S$9), R25, 0)</f>
        <v>0</v>
      </c>
      <c r="H51">
        <f t="shared" si="23"/>
        <v>0</v>
      </c>
      <c r="I51" s="26">
        <f>IF(($E$7=$P$18), H51, 0)</f>
        <v>0</v>
      </c>
      <c r="J51" cm="1">
        <f t="array" ref="J51">_xlfn.IFS($E$12=$Q$7,I51*$Q$9,$E$12=$Q$8,I51*$Q$11,$E$12="",0)</f>
        <v>0</v>
      </c>
      <c r="K51">
        <f>IF(($E$14=$R$7),(J51*$R$9),(J51*$R$10))</f>
        <v>0</v>
      </c>
      <c r="L51">
        <f t="shared" si="24"/>
        <v>0</v>
      </c>
      <c r="M51" cm="1">
        <f t="array" ref="M51">_xlfn.IFS(G51&gt;0,$R$46,F51&gt;0,$Q$46,E51&gt;0,$Q$46,H51=0,0)</f>
        <v>0</v>
      </c>
      <c r="N51" s="14"/>
      <c r="O51" s="14"/>
      <c r="P51" s="2" t="str">
        <f>+S35</f>
        <v>2030 Fall Rates &amp; 2031 Spring/Summer Rates</v>
      </c>
      <c r="Q51" s="22">
        <f t="shared" si="21"/>
        <v>233.41883508493672</v>
      </c>
      <c r="R51" s="23">
        <f t="shared" si="22"/>
        <v>116.08222282218088</v>
      </c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3:47" hidden="1" x14ac:dyDescent="0.25">
      <c r="C52" s="2" t="s">
        <v>27</v>
      </c>
      <c r="E52">
        <f>IF(AND($F$18=$T$8, $E$18=$S$7), Q26, 0)</f>
        <v>0</v>
      </c>
      <c r="F52">
        <f>IF(AND($F$18=$T$9, $E$18=$S$8), Q26, 0)</f>
        <v>0</v>
      </c>
      <c r="G52">
        <f>IF(AND($F$18=$T$9, $E$18=$S$9), R26, 0)</f>
        <v>0</v>
      </c>
      <c r="H52">
        <f t="shared" si="23"/>
        <v>0</v>
      </c>
      <c r="I52" s="26">
        <f>IF(($E$7=$P$19), H52, 0)</f>
        <v>0</v>
      </c>
      <c r="J52" cm="1">
        <f t="array" ref="J52">_xlfn.IFS($E$12=$Q$7,I52*$Q$9,$E$12=$Q$8,I52*$Q$11,$E$12="",0)</f>
        <v>0</v>
      </c>
      <c r="K52">
        <f>IF(($E$14=$R$7),(J52*$R$9),(J52*$R$10))</f>
        <v>0</v>
      </c>
      <c r="L52">
        <f t="shared" si="24"/>
        <v>0</v>
      </c>
      <c r="M52" cm="1">
        <f t="array" ref="M52">_xlfn.IFS(G52&gt;0,$R$46,F52&gt;0,$Q$46,E52&gt;0,$Q$46,H52=0,0)</f>
        <v>0</v>
      </c>
      <c r="N52" s="14"/>
      <c r="O52" s="14"/>
      <c r="P52" s="2" t="str">
        <f>+V21</f>
        <v>2031 Fall Rates &amp; 2032 Spring/Summer Rates</v>
      </c>
      <c r="Q52" s="22">
        <f t="shared" si="21"/>
        <v>243.22242615850408</v>
      </c>
      <c r="R52" s="23">
        <f t="shared" si="22"/>
        <v>120.95767618071248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3:47" hidden="1" x14ac:dyDescent="0.25">
      <c r="C53" s="2" t="s">
        <v>28</v>
      </c>
      <c r="E53">
        <f>IF(AND($F$18=$T$8, $E$18=$S$7), Q27, 0)</f>
        <v>0</v>
      </c>
      <c r="F53">
        <f>IF(AND($F$18=$T$9, $E$18=$S$8), Q27, 0)</f>
        <v>0</v>
      </c>
      <c r="G53">
        <f>IF(AND($F$18=$T$9, $E$18=$S$9), R27, 0)</f>
        <v>0</v>
      </c>
      <c r="H53">
        <f t="shared" si="23"/>
        <v>0</v>
      </c>
      <c r="I53" s="26">
        <f>IF(($E$7=$P$20), H53, 0)</f>
        <v>0</v>
      </c>
      <c r="J53" cm="1">
        <f t="array" ref="J53">_xlfn.IFS($E$12=$Q$7,I53*$Q$9,$E$12=$Q$8,I53*$Q$11,$E$12="",0)</f>
        <v>0</v>
      </c>
      <c r="K53">
        <f>IF(($E$14=$R$7),(J53*$R$9),(J53*$R$10))</f>
        <v>0</v>
      </c>
      <c r="L53">
        <f t="shared" si="24"/>
        <v>0</v>
      </c>
      <c r="M53" cm="1">
        <f t="array" ref="M53">_xlfn.IFS(G53&gt;0,$R$46,F53&gt;0,$Q$46,E53&gt;0,$Q$46,H53=0,0)</f>
        <v>0</v>
      </c>
      <c r="N53" s="14"/>
      <c r="O53" s="14"/>
      <c r="P53" s="2" t="str">
        <f>+V28</f>
        <v>2032 Fall Rates &amp; 2033 Spring/Summer Rates</v>
      </c>
      <c r="Q53" s="22">
        <f t="shared" si="21"/>
        <v>253.43776805716126</v>
      </c>
      <c r="R53" s="23">
        <f t="shared" si="22"/>
        <v>126.03789858030241</v>
      </c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3:47" ht="15.75" hidden="1" thickBot="1" x14ac:dyDescent="0.3">
      <c r="N54" s="14"/>
      <c r="O54" s="14"/>
      <c r="P54" s="3" t="str">
        <f>+V35</f>
        <v>2033 Fall Rates &amp; 2034 Spring/Summer Rates</v>
      </c>
      <c r="Q54" s="22">
        <f t="shared" si="21"/>
        <v>264.08215431556204</v>
      </c>
      <c r="R54" s="23">
        <f t="shared" si="22"/>
        <v>131.33149032067513</v>
      </c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3:47" hidden="1" x14ac:dyDescent="0.25">
      <c r="C55" s="2" t="s">
        <v>25</v>
      </c>
      <c r="E55">
        <f>IF(AND($F$19=$T$8, $E$19=$S$7), Q23, 0)</f>
        <v>0</v>
      </c>
      <c r="F55">
        <f>IF(AND($F$19=$T$9, $E$19=$S$8), Q23, 0)</f>
        <v>0</v>
      </c>
      <c r="G55">
        <f>IF(AND($F$19=$T$9, $E$19=$S$9), R23, 0)</f>
        <v>0</v>
      </c>
      <c r="H55">
        <f t="shared" ref="H55:H59" si="25">SUM(E55:G55)</f>
        <v>0</v>
      </c>
      <c r="I55" s="26">
        <f>IF(($E$7=$P$16), H55, 0)</f>
        <v>0</v>
      </c>
      <c r="J55" cm="1">
        <f t="array" ref="J55">_xlfn.IFS($E$12=$Q$7,I55*$Q$9,$E$12=$Q$8,I55*$Q$11,$E$12="",0)</f>
        <v>0</v>
      </c>
      <c r="K55">
        <f>IF(($E$14=$R$7),(J55*$R$9),(J55*$R$10))</f>
        <v>0</v>
      </c>
      <c r="L55">
        <f t="shared" si="24"/>
        <v>0</v>
      </c>
      <c r="M55" cm="1">
        <f t="array" ref="M55">_xlfn.IFS(G55&gt;0,$R$46,F55&gt;0,$Q$46,E55&gt;0,$Q$46,H55=0,0)</f>
        <v>0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3:47" hidden="1" x14ac:dyDescent="0.25">
      <c r="C56" s="2" t="s">
        <v>26</v>
      </c>
      <c r="E56">
        <f>IF(AND($F$19=$T$8, $E$19=$S$7), Q24, 0)</f>
        <v>0</v>
      </c>
      <c r="F56">
        <f>IF(AND($F$19=$T$9, $E$19=$S$8), Q24, 0)</f>
        <v>0</v>
      </c>
      <c r="G56">
        <f>IF(AND($F$19=$T$9, $E$19=$S$9), R24, 0)</f>
        <v>0</v>
      </c>
      <c r="H56">
        <f t="shared" si="25"/>
        <v>0</v>
      </c>
      <c r="I56" s="26">
        <f>IF(($E$7=$P$17), H56, 0)</f>
        <v>0</v>
      </c>
      <c r="J56" cm="1">
        <f t="array" ref="J56">_xlfn.IFS($E$12=$Q$7,I56*$Q$9,$E$12=$Q$8,I56*$Q$11,$E$12="",0)</f>
        <v>0</v>
      </c>
      <c r="K56">
        <f>IF(($E$14=$R$7),(J56*$R$9),(J56*$R$10))</f>
        <v>0</v>
      </c>
      <c r="L56">
        <f t="shared" si="24"/>
        <v>0</v>
      </c>
      <c r="M56" cm="1">
        <f t="array" ref="M56">_xlfn.IFS(G56&gt;0,$R$46,F56&gt;0,$Q$46,E56&gt;0,$Q$46,H56=0,0)</f>
        <v>0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3:47" hidden="1" x14ac:dyDescent="0.25">
      <c r="C57" s="2" t="s">
        <v>30</v>
      </c>
      <c r="E57">
        <f>IF(AND($F$19=$T$8, $E$19=$S$7), Q25, 0)</f>
        <v>0</v>
      </c>
      <c r="F57">
        <f>IF(AND($F$19=$T$9, $E$19=$S$8), Q25, 0)</f>
        <v>0</v>
      </c>
      <c r="G57">
        <f>IF(AND($F$19=$T$9, $E$19=$S$9), R25, 0)</f>
        <v>0</v>
      </c>
      <c r="H57">
        <f t="shared" si="25"/>
        <v>0</v>
      </c>
      <c r="I57" s="26">
        <f>IF(($E$7=$P$18), H57, 0)</f>
        <v>0</v>
      </c>
      <c r="J57" cm="1">
        <f t="array" ref="J57">_xlfn.IFS($E$12=$Q$7,I57*$Q$9,$E$12=$Q$8,I57*$Q$11,$E$12="",0)</f>
        <v>0</v>
      </c>
      <c r="K57">
        <f>IF(($E$14=$R$7),(J57*$R$9),(J57*$R$10))</f>
        <v>0</v>
      </c>
      <c r="L57">
        <f t="shared" si="24"/>
        <v>0</v>
      </c>
      <c r="M57" cm="1">
        <f t="array" ref="M57">_xlfn.IFS(G57&gt;0,$R$46,F57&gt;0,$Q$46,E57&gt;0,$Q$46,H57=0,0)</f>
        <v>0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3:47" hidden="1" x14ac:dyDescent="0.25">
      <c r="C58" s="2" t="s">
        <v>27</v>
      </c>
      <c r="E58">
        <f>IF(AND($F$19=$T$8, $E$19=$S$7), Q26, 0)</f>
        <v>0</v>
      </c>
      <c r="F58">
        <f>IF(AND($F$19=$T$9, $E$19=$S$8), Q26, 0)</f>
        <v>0</v>
      </c>
      <c r="G58">
        <f>IF(AND($F$19=$T$9, $E$19=$S$9), R26, 0)</f>
        <v>0</v>
      </c>
      <c r="H58">
        <f t="shared" si="25"/>
        <v>0</v>
      </c>
      <c r="I58" s="26">
        <f>IF(($E$7=$P$19), H58, 0)</f>
        <v>0</v>
      </c>
      <c r="J58" cm="1">
        <f t="array" ref="J58">_xlfn.IFS($E$12=$Q$7,I58*$Q$9,$E$12=$Q$8,I58*$Q$11,$E$12="",0)</f>
        <v>0</v>
      </c>
      <c r="K58">
        <f>IF(($E$14=$R$7),(J58*$R$9),(J58*$R$10))</f>
        <v>0</v>
      </c>
      <c r="L58">
        <f t="shared" si="24"/>
        <v>0</v>
      </c>
      <c r="M58" cm="1">
        <f t="array" ref="M58">_xlfn.IFS(G58&gt;0,$R$46,F58&gt;0,$Q$46,E58&gt;0,$Q$46,H58=0,0)</f>
        <v>0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3:47" hidden="1" x14ac:dyDescent="0.25">
      <c r="C59" s="2" t="s">
        <v>28</v>
      </c>
      <c r="E59">
        <f>IF(AND($F$19=$T$8, $E$19=$S$7), Q27, 0)</f>
        <v>0</v>
      </c>
      <c r="F59">
        <f>IF(AND($F$19=$T$9, $E$19=$S$8), Q27, 0)</f>
        <v>0</v>
      </c>
      <c r="G59">
        <f>IF(AND($F$19=$T$9, $E$19=$S$9), R27, 0)</f>
        <v>0</v>
      </c>
      <c r="H59">
        <f t="shared" si="25"/>
        <v>0</v>
      </c>
      <c r="I59" s="26">
        <f>IF(($E$7=$P$20), H59, 0)</f>
        <v>0</v>
      </c>
      <c r="J59" cm="1">
        <f t="array" ref="J59">_xlfn.IFS($E$12=$Q$7,I59*$Q$9,$E$12=$Q$8,I59*$Q$11,$E$12="",0)</f>
        <v>0</v>
      </c>
      <c r="K59">
        <f>IF(($E$14=$R$7),(J59*$R$9),(J59*$R$10))</f>
        <v>0</v>
      </c>
      <c r="L59">
        <f t="shared" si="24"/>
        <v>0</v>
      </c>
      <c r="M59" cm="1">
        <f t="array" ref="M59">_xlfn.IFS(G59&gt;0,$R$46,F59&gt;0,$Q$46,E59&gt;0,$Q$46,H59=0,0)</f>
        <v>0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3:47" hidden="1" x14ac:dyDescent="0.25"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3:47" hidden="1" x14ac:dyDescent="0.25">
      <c r="C61" s="2" t="s">
        <v>25</v>
      </c>
      <c r="E61">
        <f>IF(AND($F$20=$T$8, $E$20=$S$7), Q23, 0)</f>
        <v>0</v>
      </c>
      <c r="F61">
        <f>IF(AND($F$20=$T$9, $E$20=$S$8), Q23, 0)</f>
        <v>0</v>
      </c>
      <c r="G61">
        <f>IF(AND($F$20=$T$9, $E$20=$S$9), R23, 0)</f>
        <v>0</v>
      </c>
      <c r="H61">
        <f t="shared" ref="H61:H65" si="26">SUM(E61:G61)</f>
        <v>0</v>
      </c>
      <c r="I61" s="26">
        <f>IF(($E$7=$P$16), H61, 0)</f>
        <v>0</v>
      </c>
      <c r="J61" cm="1">
        <f t="array" ref="J61">_xlfn.IFS($E$12=$Q$7,I61*$Q$9,$E$12=$Q$8,I61*$Q$11,$E$12="",0)</f>
        <v>0</v>
      </c>
      <c r="K61">
        <f>IF(($E$14=$R$7),(J61*$R$9),(J61*$R$10))</f>
        <v>0</v>
      </c>
      <c r="L61">
        <f t="shared" si="24"/>
        <v>0</v>
      </c>
      <c r="M61" cm="1">
        <f t="array" ref="M61">_xlfn.IFS(G61&gt;0,$R$46,F61&gt;0,$Q$46,E61&gt;0,$Q$46,H61=0,0)</f>
        <v>0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3:47" hidden="1" x14ac:dyDescent="0.25">
      <c r="C62" s="2" t="s">
        <v>26</v>
      </c>
      <c r="E62">
        <f>IF(AND($F$20=$T$8, $E$20=$S$7), Q24, 0)</f>
        <v>0</v>
      </c>
      <c r="F62">
        <f>IF(AND($F$20=$T$9, $E$20=$S$8), Q24, 0)</f>
        <v>0</v>
      </c>
      <c r="G62">
        <f>IF(AND($F$20=$T$9, $E$20=$S$9), R24, 0)</f>
        <v>0</v>
      </c>
      <c r="H62">
        <f t="shared" si="26"/>
        <v>0</v>
      </c>
      <c r="I62" s="26">
        <f>IF(($E$7=$P$17), H62, 0)</f>
        <v>0</v>
      </c>
      <c r="J62" cm="1">
        <f t="array" ref="J62">_xlfn.IFS($E$12=$Q$7,I62*$Q$9,$E$12=$Q$8,I62*$Q$11,$E$12="",0)</f>
        <v>0</v>
      </c>
      <c r="K62">
        <f>IF(($E$14=$R$7),(J62*$R$9),(J62*$R$10))</f>
        <v>0</v>
      </c>
      <c r="L62">
        <f t="shared" si="24"/>
        <v>0</v>
      </c>
      <c r="M62" cm="1">
        <f t="array" ref="M62">_xlfn.IFS(G62&gt;0,$R$46,F62&gt;0,$Q$46,E62&gt;0,$Q$46,H62=0,0)</f>
        <v>0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3:47" hidden="1" x14ac:dyDescent="0.25">
      <c r="C63" s="2" t="s">
        <v>30</v>
      </c>
      <c r="E63">
        <f>IF(AND($F$20=$T$8, $E$20=$S$7), Q25, 0)</f>
        <v>0</v>
      </c>
      <c r="F63">
        <f>IF(AND($F$20=$T$9, $E$20=$S$8), Q25, 0)</f>
        <v>0</v>
      </c>
      <c r="G63">
        <f>IF(AND($F$20=$T$9, $E$20=$S$9), R25, 0)</f>
        <v>0</v>
      </c>
      <c r="H63">
        <f t="shared" si="26"/>
        <v>0</v>
      </c>
      <c r="I63" s="26">
        <f>IF(($E$7=$P$18), H63, 0)</f>
        <v>0</v>
      </c>
      <c r="J63" cm="1">
        <f t="array" ref="J63">_xlfn.IFS($E$12=$Q$7,I63*$Q$9,$E$12=$Q$8,I63*$Q$11,$E$12="",0)</f>
        <v>0</v>
      </c>
      <c r="K63">
        <f>IF(($E$14=$R$7),(J63*$R$9),(J63*$R$10))</f>
        <v>0</v>
      </c>
      <c r="L63">
        <f t="shared" si="24"/>
        <v>0</v>
      </c>
      <c r="M63" cm="1">
        <f t="array" ref="M63">_xlfn.IFS(G63&gt;0,$R$46,F63&gt;0,$Q$46,E63&gt;0,$Q$46,H63=0,0)</f>
        <v>0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3:47" hidden="1" x14ac:dyDescent="0.25">
      <c r="C64" s="2" t="s">
        <v>27</v>
      </c>
      <c r="E64">
        <f>IF(AND($F$20=$T$8, $E$20=$S$7), Q26, 0)</f>
        <v>0</v>
      </c>
      <c r="F64">
        <f>IF(AND($F$20=$T$9, $E$20=$S$8), Q26, 0)</f>
        <v>0</v>
      </c>
      <c r="G64">
        <f>IF(AND($F$20=$T$9, $E$20=$S$9), R26, 0)</f>
        <v>0</v>
      </c>
      <c r="H64">
        <f t="shared" si="26"/>
        <v>0</v>
      </c>
      <c r="I64" s="26">
        <f>IF(($E$7=$P$19), H64, 0)</f>
        <v>0</v>
      </c>
      <c r="J64" cm="1">
        <f t="array" ref="J64">_xlfn.IFS($E$12=$Q$7,I64*$Q$9,$E$12=$Q$8,I64*$Q$11,$E$12="",0)</f>
        <v>0</v>
      </c>
      <c r="K64">
        <f>IF(($E$14=$R$7),(J64*$R$9),(J64*$R$10))</f>
        <v>0</v>
      </c>
      <c r="L64">
        <f t="shared" si="24"/>
        <v>0</v>
      </c>
      <c r="M64" cm="1">
        <f t="array" ref="M64">_xlfn.IFS(G64&gt;0,$R$46,F64&gt;0,$Q$46,E64&gt;0,$Q$46,H64=0,0)</f>
        <v>0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3:47" hidden="1" x14ac:dyDescent="0.25">
      <c r="C65" s="2" t="s">
        <v>28</v>
      </c>
      <c r="E65">
        <f>IF(AND($F$20=$T$8, $E$20=$S$7), Q27, 0)</f>
        <v>0</v>
      </c>
      <c r="F65">
        <f>IF(AND($F$20=$T$9, $E$20=$S$8), Q27, 0)</f>
        <v>0</v>
      </c>
      <c r="G65">
        <f>IF(AND($F$20=$T$9, $E$20=$S$9), R27, 0)</f>
        <v>0</v>
      </c>
      <c r="H65">
        <f t="shared" si="26"/>
        <v>0</v>
      </c>
      <c r="I65" s="26">
        <f>IF(($E$7=$P$20), H65, 0)</f>
        <v>0</v>
      </c>
      <c r="J65" cm="1">
        <f t="array" ref="J65">_xlfn.IFS($E$12=$Q$7,I65*$Q$9,$E$12=$Q$8,I65*$Q$11,$E$12="",0)</f>
        <v>0</v>
      </c>
      <c r="K65">
        <f>IF(($E$14=$R$7),(J65*$R$9),(J65*$R$10))</f>
        <v>0</v>
      </c>
      <c r="L65">
        <f t="shared" si="24"/>
        <v>0</v>
      </c>
      <c r="M65" cm="1">
        <f t="array" ref="M65">_xlfn.IFS(G65&gt;0,$R$46,F65&gt;0,$Q$46,E65&gt;0,$Q$46,H65=0,0)</f>
        <v>0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3:47" hidden="1" x14ac:dyDescent="0.25"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3:47" hidden="1" x14ac:dyDescent="0.25">
      <c r="K67" s="33">
        <f>(SUM(K49:K65)*$E$16)+(L67*$E$16)</f>
        <v>0</v>
      </c>
      <c r="L67">
        <f>SUM(L49:L65)</f>
        <v>0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3:47" hidden="1" x14ac:dyDescent="0.25"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3:47" hidden="1" x14ac:dyDescent="0.25">
      <c r="E69" t="str">
        <f>"FALL " &amp;T9</f>
        <v>FALL 2026</v>
      </c>
      <c r="F69" t="str">
        <f>"SPRING " &amp;T10</f>
        <v>SPRING 2027</v>
      </c>
      <c r="G69" t="str">
        <f>"SUMMER " &amp;T10</f>
        <v>SUMMER 2027</v>
      </c>
      <c r="H69" t="s">
        <v>13</v>
      </c>
      <c r="I69" t="s">
        <v>18</v>
      </c>
      <c r="J69" t="s">
        <v>19</v>
      </c>
      <c r="K69" t="s">
        <v>20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3:47" hidden="1" x14ac:dyDescent="0.25">
      <c r="C70" s="2" t="s">
        <v>25</v>
      </c>
      <c r="E70">
        <f>IF(AND($F$18=$T$9, $E$18=$S$7), Q30, 0)</f>
        <v>0</v>
      </c>
      <c r="F70">
        <f>IF(AND($F$18=$T$10, $E$18=$S$8), Q30, 0)</f>
        <v>0</v>
      </c>
      <c r="G70">
        <f>IF(AND($F$18=$T$10, $E$18=$S$9), R30, 0)</f>
        <v>0</v>
      </c>
      <c r="H70">
        <f>SUM(E70:G70)</f>
        <v>0</v>
      </c>
      <c r="I70" s="26">
        <f>IF(($E$7=$P$16), H70, 0)</f>
        <v>0</v>
      </c>
      <c r="J70" cm="1">
        <f t="array" ref="J70">_xlfn.IFS($E$12=$Q$7,I70*$Q$9,$E$12=$Q$8,I70*$Q$11,$E$12="",0)</f>
        <v>0</v>
      </c>
      <c r="K70">
        <f>IF(($E$14=$R$7),(J70*$R$9),(J70*$R$10))</f>
        <v>0</v>
      </c>
      <c r="L70">
        <f>IF(K70&gt;0,M70,0)</f>
        <v>0</v>
      </c>
      <c r="M70" cm="1">
        <f t="array" ref="M70">_xlfn.IFS(G70&gt;0,$R$47,F70&gt;0,$Q$47,E70&gt;0,$Q$47,H70=0,0)</f>
        <v>0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3:47" hidden="1" x14ac:dyDescent="0.25">
      <c r="C71" s="2" t="s">
        <v>26</v>
      </c>
      <c r="E71">
        <f>IF(AND($F$18=$T$9, $E$18=$S$7), Q31, 0)</f>
        <v>0</v>
      </c>
      <c r="F71">
        <f>IF(AND($F$18=$T$10, $E$18=$S$8), Q31, 0)</f>
        <v>0</v>
      </c>
      <c r="G71">
        <f>IF(AND($F$18=$T$10, $E$18=$S$9), R31, 0)</f>
        <v>0</v>
      </c>
      <c r="H71">
        <f t="shared" ref="H71:H74" si="27">SUM(E71:G71)</f>
        <v>0</v>
      </c>
      <c r="I71" s="26">
        <f>IF(($E$7=$P$17), H71, 0)</f>
        <v>0</v>
      </c>
      <c r="J71" cm="1">
        <f t="array" ref="J71">_xlfn.IFS($E$12=$Q$7,I71*$Q$9,$E$12=$Q$8,I71*$Q$11,$E$12="",0)</f>
        <v>0</v>
      </c>
      <c r="K71">
        <f>IF(($E$14=$R$7),(J71*$R$9),(J71*$R$10))</f>
        <v>0</v>
      </c>
      <c r="L71">
        <f t="shared" ref="L71:L86" si="28">IF(K71&gt;0,M71,0)</f>
        <v>0</v>
      </c>
      <c r="M71" cm="1">
        <f t="array" ref="M71">_xlfn.IFS(G71&gt;0,$R$47,F71&gt;0,$Q$47,E71&gt;0,$Q$47,H71=0,0)</f>
        <v>0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3:47" hidden="1" x14ac:dyDescent="0.25">
      <c r="C72" s="2" t="s">
        <v>30</v>
      </c>
      <c r="E72">
        <f>IF(AND($F$18=$T$9, $E$18=$S$7), Q32, 0)</f>
        <v>0</v>
      </c>
      <c r="F72">
        <f>IF(AND($F$18=$T$10, $E$18=$S$8), Q32, 0)</f>
        <v>0</v>
      </c>
      <c r="G72">
        <f>IF(AND($F$18=$T$10, $E$18=$S$9), R32, 0)</f>
        <v>0</v>
      </c>
      <c r="H72">
        <f t="shared" si="27"/>
        <v>0</v>
      </c>
      <c r="I72" s="26">
        <f>IF(($E$7=$P$18), H72, 0)</f>
        <v>0</v>
      </c>
      <c r="J72" cm="1">
        <f t="array" ref="J72">_xlfn.IFS($E$12=$Q$7,I72*$Q$9,$E$12=$Q$8,I72*$Q$11,$E$12="",0)</f>
        <v>0</v>
      </c>
      <c r="K72">
        <f>IF(($E$14=$R$7),(J72*$R$9),(J72*$R$10))</f>
        <v>0</v>
      </c>
      <c r="L72">
        <f t="shared" si="28"/>
        <v>0</v>
      </c>
      <c r="M72" cm="1">
        <f t="array" ref="M72">_xlfn.IFS(G72&gt;0,$R$47,F72&gt;0,$Q$47,E72&gt;0,$Q$47,H72=0,0)</f>
        <v>0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3:47" hidden="1" x14ac:dyDescent="0.25">
      <c r="C73" s="2" t="s">
        <v>27</v>
      </c>
      <c r="E73">
        <f>IF(AND($F$18=$T$9, $E$18=$S$7), Q33, 0)</f>
        <v>0</v>
      </c>
      <c r="F73">
        <f>IF(AND($F$18=$T$10, $E$18=$S$8), Q33, 0)</f>
        <v>0</v>
      </c>
      <c r="G73">
        <f>IF(AND($F$18=$T$10, $E$18=$S$9), R33, 0)</f>
        <v>0</v>
      </c>
      <c r="H73">
        <f t="shared" si="27"/>
        <v>0</v>
      </c>
      <c r="I73" s="26">
        <f>IF(($E$7=$P$19), H73, 0)</f>
        <v>0</v>
      </c>
      <c r="J73" cm="1">
        <f t="array" ref="J73">_xlfn.IFS($E$12=$Q$7,I73*$Q$9,$E$12=$Q$8,I73*$Q$11,$E$12="",0)</f>
        <v>0</v>
      </c>
      <c r="K73">
        <f>IF(($E$14=$R$7),(J73*$R$9),(J73*$R$10))</f>
        <v>0</v>
      </c>
      <c r="L73">
        <f t="shared" si="28"/>
        <v>0</v>
      </c>
      <c r="M73" cm="1">
        <f t="array" ref="M73">_xlfn.IFS(G73&gt;0,$R$47,F73&gt;0,$Q$47,E73&gt;0,$Q$47,H73=0,0)</f>
        <v>0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3:47" hidden="1" x14ac:dyDescent="0.25">
      <c r="C74" s="2" t="s">
        <v>28</v>
      </c>
      <c r="E74">
        <f>IF(AND($F$18=$T$9, $E$18=$S$7), Q34, 0)</f>
        <v>0</v>
      </c>
      <c r="F74">
        <f>IF(AND($F$18=$T$10, $E$18=$S$8), Q34, 0)</f>
        <v>0</v>
      </c>
      <c r="G74">
        <f>IF(AND($F$18=$T$10, $E$18=$S$9), R34, 0)</f>
        <v>0</v>
      </c>
      <c r="H74">
        <f t="shared" si="27"/>
        <v>0</v>
      </c>
      <c r="I74" s="26">
        <f>IF(($E$7=$P$20), H74, 0)</f>
        <v>0</v>
      </c>
      <c r="J74" cm="1">
        <f t="array" ref="J74">_xlfn.IFS($E$12=$Q$7,I74*$Q$9,$E$12=$Q$8,I74*$Q$11,$E$12="",0)</f>
        <v>0</v>
      </c>
      <c r="K74">
        <f>IF(($E$14=$R$7),(J74*$R$9),(J74*$R$10))</f>
        <v>0</v>
      </c>
      <c r="L74">
        <f t="shared" si="28"/>
        <v>0</v>
      </c>
      <c r="M74" cm="1">
        <f t="array" ref="M74">_xlfn.IFS(G74&gt;0,$R$47,F74&gt;0,$Q$47,E74&gt;0,$Q$47,H74=0,0)</f>
        <v>0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3:47" hidden="1" x14ac:dyDescent="0.25"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3:47" hidden="1" x14ac:dyDescent="0.25">
      <c r="C76" s="2" t="s">
        <v>25</v>
      </c>
      <c r="E76">
        <f>IF(AND($F$19=$T$9, $E$19=$S$7), Q30, 0)</f>
        <v>0</v>
      </c>
      <c r="F76">
        <f>IF(AND($F$19=$T$10, $E$19=$S$8), Q30, 0)</f>
        <v>0</v>
      </c>
      <c r="G76">
        <f>IF(AND($F$19=$T$10, $E$19=$S$9), R30, 0)</f>
        <v>0</v>
      </c>
      <c r="H76">
        <f t="shared" ref="H76:H80" si="29">SUM(E76:G76)</f>
        <v>0</v>
      </c>
      <c r="I76" s="26">
        <f>IF(($E$7=$P$16), H76, 0)</f>
        <v>0</v>
      </c>
      <c r="J76" cm="1">
        <f t="array" ref="J76">_xlfn.IFS($E$12=$Q$7,I76*$Q$9,$E$12=$Q$8,I76*$Q$11,$E$12="",0)</f>
        <v>0</v>
      </c>
      <c r="K76">
        <f>IF(($E$14=$R$7),(J76*$R$9),(J76*$R$10))</f>
        <v>0</v>
      </c>
      <c r="L76">
        <f t="shared" si="28"/>
        <v>0</v>
      </c>
      <c r="M76" cm="1">
        <f t="array" ref="M76">_xlfn.IFS(G76&gt;0,$R$47,F76&gt;0,$Q$47,E76&gt;0,$Q$47,H76=0,0)</f>
        <v>0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3:47" hidden="1" x14ac:dyDescent="0.25">
      <c r="C77" s="2" t="s">
        <v>26</v>
      </c>
      <c r="E77">
        <f>IF(AND($F$19=$T$9, $E$19=$S$7), Q31, 0)</f>
        <v>0</v>
      </c>
      <c r="F77">
        <f>IF(AND($F$19=$T$10, $E$19=$S$8), Q31, 0)</f>
        <v>0</v>
      </c>
      <c r="G77">
        <f>IF(AND($F$19=$T$10, $E$19=$S$9), R31, 0)</f>
        <v>0</v>
      </c>
      <c r="H77">
        <f t="shared" si="29"/>
        <v>0</v>
      </c>
      <c r="I77" s="26">
        <f>IF(($E$7=$P$17), H77, 0)</f>
        <v>0</v>
      </c>
      <c r="J77" cm="1">
        <f t="array" ref="J77">_xlfn.IFS($E$12=$Q$7,I77*$Q$9,$E$12=$Q$8,I77*$Q$11,$E$12="",0)</f>
        <v>0</v>
      </c>
      <c r="K77">
        <f>IF(($E$14=$R$7),(J77*$R$9),(J77*$R$10))</f>
        <v>0</v>
      </c>
      <c r="L77">
        <f t="shared" si="28"/>
        <v>0</v>
      </c>
      <c r="M77" cm="1">
        <f t="array" ref="M77">_xlfn.IFS(G77&gt;0,$R$47,F77&gt;0,$Q$47,E77&gt;0,$Q$47,H77=0,0)</f>
        <v>0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3:47" hidden="1" x14ac:dyDescent="0.25">
      <c r="C78" s="2" t="s">
        <v>30</v>
      </c>
      <c r="E78">
        <f>IF(AND($F$19=$T$9, $E$19=$S$7), Q32, 0)</f>
        <v>0</v>
      </c>
      <c r="F78">
        <f>IF(AND($F$19=$T$10, $E$19=$S$8), Q32, 0)</f>
        <v>0</v>
      </c>
      <c r="G78">
        <f>IF(AND($F$19=$T$10, $E$19=$S$9), R32, 0)</f>
        <v>0</v>
      </c>
      <c r="H78">
        <f t="shared" si="29"/>
        <v>0</v>
      </c>
      <c r="I78" s="26">
        <f>IF(($E$7=$P$18), H78, 0)</f>
        <v>0</v>
      </c>
      <c r="J78" cm="1">
        <f t="array" ref="J78">_xlfn.IFS($E$12=$Q$7,I78*$Q$9,$E$12=$Q$8,I78*$Q$11,$E$12="",0)</f>
        <v>0</v>
      </c>
      <c r="K78">
        <f>IF(($E$14=$R$7),(J78*$R$9),(J78*$R$10))</f>
        <v>0</v>
      </c>
      <c r="L78">
        <f t="shared" si="28"/>
        <v>0</v>
      </c>
      <c r="M78" cm="1">
        <f t="array" ref="M78">_xlfn.IFS(G78&gt;0,$R$47,F78&gt;0,$Q$47,E78&gt;0,$Q$47,H78=0,0)</f>
        <v>0</v>
      </c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3:47" hidden="1" x14ac:dyDescent="0.25">
      <c r="C79" s="2" t="s">
        <v>27</v>
      </c>
      <c r="E79">
        <f>IF(AND($F$19=$T$9, $E$19=$S$7), Q33, 0)</f>
        <v>0</v>
      </c>
      <c r="F79">
        <f>IF(AND($F$19=$T$10, $E$19=$S$8), Q33, 0)</f>
        <v>0</v>
      </c>
      <c r="G79">
        <f>IF(AND($F$19=$T$10, $E$19=$S$9), R33, 0)</f>
        <v>0</v>
      </c>
      <c r="H79">
        <f t="shared" si="29"/>
        <v>0</v>
      </c>
      <c r="I79" s="26">
        <f>IF(($E$7=$P$19), H79, 0)</f>
        <v>0</v>
      </c>
      <c r="J79" cm="1">
        <f t="array" ref="J79">_xlfn.IFS($E$12=$Q$7,I79*$Q$9,$E$12=$Q$8,I79*$Q$11,$E$12="",0)</f>
        <v>0</v>
      </c>
      <c r="K79">
        <f>IF(($E$14=$R$7),(J79*$R$9),(J79*$R$10))</f>
        <v>0</v>
      </c>
      <c r="L79">
        <f t="shared" si="28"/>
        <v>0</v>
      </c>
      <c r="M79" cm="1">
        <f t="array" ref="M79">_xlfn.IFS(G79&gt;0,$R$47,F79&gt;0,$Q$47,E79&gt;0,$Q$47,H79=0,0)</f>
        <v>0</v>
      </c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3:47" hidden="1" x14ac:dyDescent="0.25">
      <c r="C80" s="2" t="s">
        <v>28</v>
      </c>
      <c r="E80">
        <f>IF(AND($F$19=$T$9, $E$19=$S$7), Q34, 0)</f>
        <v>0</v>
      </c>
      <c r="F80">
        <f>IF(AND($F$19=$T$10, $E$19=$S$8), Q34, 0)</f>
        <v>0</v>
      </c>
      <c r="G80">
        <f>IF(AND($F$19=$T$10, $E$19=$S$9), R34, 0)</f>
        <v>0</v>
      </c>
      <c r="H80">
        <f t="shared" si="29"/>
        <v>0</v>
      </c>
      <c r="I80" s="26">
        <f>IF(($E$7=$P$20), H80, 0)</f>
        <v>0</v>
      </c>
      <c r="J80" cm="1">
        <f t="array" ref="J80">_xlfn.IFS($E$12=$Q$7,I80*$Q$9,$E$12=$Q$8,I80*$Q$11,$E$12="",0)</f>
        <v>0</v>
      </c>
      <c r="K80">
        <f>IF(($E$14=$R$7),(J80*$R$9),(J80*$R$10))</f>
        <v>0</v>
      </c>
      <c r="L80">
        <f t="shared" si="28"/>
        <v>0</v>
      </c>
      <c r="M80" cm="1">
        <f t="array" ref="M80">_xlfn.IFS(G80&gt;0,$R$47,F80&gt;0,$Q$47,E80&gt;0,$Q$47,H80=0,0)</f>
        <v>0</v>
      </c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3:47" hidden="1" x14ac:dyDescent="0.25"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</row>
    <row r="82" spans="3:47" hidden="1" x14ac:dyDescent="0.25">
      <c r="C82" s="2" t="s">
        <v>25</v>
      </c>
      <c r="E82">
        <f>IF(AND($F$20=$T$9, $E$20=$S$7), Q30, 0)</f>
        <v>0</v>
      </c>
      <c r="F82">
        <f>IF(AND($F$20=$T$10, $E$20=$S$8), Q30, 0)</f>
        <v>0</v>
      </c>
      <c r="G82">
        <f>IF(AND($F$20=$T$10, $E$20=$S$9), R30, 0)</f>
        <v>0</v>
      </c>
      <c r="H82">
        <f t="shared" ref="H82:H86" si="30">SUM(E82:G82)</f>
        <v>0</v>
      </c>
      <c r="I82" s="26">
        <f>IF(($E$7=$P$16), H82, 0)</f>
        <v>0</v>
      </c>
      <c r="J82" cm="1">
        <f t="array" ref="J82">_xlfn.IFS($E$12=$Q$7,I82*$Q$9,$E$12=$Q$8,I82*$Q$11,$E$12="",0)</f>
        <v>0</v>
      </c>
      <c r="K82">
        <f>IF(($E$14=$R$7),(J82*$R$9),(J82*$R$10))</f>
        <v>0</v>
      </c>
      <c r="L82">
        <f t="shared" si="28"/>
        <v>0</v>
      </c>
      <c r="M82" cm="1">
        <f t="array" ref="M82">_xlfn.IFS(G82&gt;0,$R$47,F82&gt;0,$Q$47,E82&gt;0,$Q$47,H82=0,0)</f>
        <v>0</v>
      </c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3:47" hidden="1" x14ac:dyDescent="0.25">
      <c r="C83" s="2" t="s">
        <v>26</v>
      </c>
      <c r="E83">
        <f>IF(AND($F$20=$T$9, $E$20=$S$7), Q31, 0)</f>
        <v>0</v>
      </c>
      <c r="F83">
        <f>IF(AND($F$20=$T$10, $E$20=$S$8), Q31, 0)</f>
        <v>0</v>
      </c>
      <c r="G83">
        <f>IF(AND($F$20=$T$10, $E$20=$S$9), R31, 0)</f>
        <v>0</v>
      </c>
      <c r="H83">
        <f t="shared" si="30"/>
        <v>0</v>
      </c>
      <c r="I83" s="26">
        <f>IF(($E$7=$P$17), H83, 0)</f>
        <v>0</v>
      </c>
      <c r="J83" cm="1">
        <f t="array" ref="J83">_xlfn.IFS($E$12=$Q$7,I83*$Q$9,$E$12=$Q$8,I83*$Q$11,$E$12="",0)</f>
        <v>0</v>
      </c>
      <c r="K83">
        <f>IF(($E$14=$R$7),(J83*$R$9),(J83*$R$10))</f>
        <v>0</v>
      </c>
      <c r="L83">
        <f t="shared" si="28"/>
        <v>0</v>
      </c>
      <c r="M83" cm="1">
        <f t="array" ref="M83">_xlfn.IFS(G83&gt;0,$R$47,F83&gt;0,$Q$47,E83&gt;0,$Q$47,H83=0,0)</f>
        <v>0</v>
      </c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3:47" hidden="1" x14ac:dyDescent="0.25">
      <c r="C84" s="2" t="s">
        <v>30</v>
      </c>
      <c r="E84">
        <f>IF(AND($F$20=$T$9, $E$20=$S$7), Q32, 0)</f>
        <v>0</v>
      </c>
      <c r="F84">
        <f>IF(AND($F$20=$T$10, $E$20=$S$8), Q32, 0)</f>
        <v>0</v>
      </c>
      <c r="G84">
        <f>IF(AND($F$20=$T$10, $E$20=$S$9), R32, 0)</f>
        <v>0</v>
      </c>
      <c r="H84">
        <f t="shared" si="30"/>
        <v>0</v>
      </c>
      <c r="I84" s="26">
        <f>IF(($E$7=$P$18), H84, 0)</f>
        <v>0</v>
      </c>
      <c r="J84" cm="1">
        <f t="array" ref="J84">_xlfn.IFS($E$12=$Q$7,I84*$Q$9,$E$12=$Q$8,I84*$Q$11,$E$12="",0)</f>
        <v>0</v>
      </c>
      <c r="K84">
        <f>IF(($E$14=$R$7),(J84*$R$9),(J84*$R$10))</f>
        <v>0</v>
      </c>
      <c r="L84">
        <f t="shared" si="28"/>
        <v>0</v>
      </c>
      <c r="M84" cm="1">
        <f t="array" ref="M84">_xlfn.IFS(G84&gt;0,$R$47,F84&gt;0,$Q$47,E84&gt;0,$Q$47,H84=0,0)</f>
        <v>0</v>
      </c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3:47" hidden="1" x14ac:dyDescent="0.25">
      <c r="C85" s="2" t="s">
        <v>27</v>
      </c>
      <c r="E85">
        <f>IF(AND($F$20=$T$9, $E$20=$S$7), Q33, 0)</f>
        <v>0</v>
      </c>
      <c r="F85">
        <f>IF(AND($F$20=$T$10, $E$20=$S$8), Q33, 0)</f>
        <v>0</v>
      </c>
      <c r="G85">
        <f>IF(AND($F$20=$T$10, $E$20=$S$9), R33, 0)</f>
        <v>0</v>
      </c>
      <c r="H85">
        <f t="shared" si="30"/>
        <v>0</v>
      </c>
      <c r="I85" s="26">
        <f>IF(($E$7=$P$19), H85, 0)</f>
        <v>0</v>
      </c>
      <c r="J85" cm="1">
        <f t="array" ref="J85">_xlfn.IFS($E$12=$Q$7,I85*$Q$9,$E$12=$Q$8,I85*$Q$11,$E$12="",0)</f>
        <v>0</v>
      </c>
      <c r="K85">
        <f>IF(($E$14=$R$7),(J85*$R$9),(J85*$R$10))</f>
        <v>0</v>
      </c>
      <c r="L85">
        <f t="shared" si="28"/>
        <v>0</v>
      </c>
      <c r="M85" cm="1">
        <f t="array" ref="M85">_xlfn.IFS(G85&gt;0,$R$47,F85&gt;0,$Q$47,E85&gt;0,$Q$47,H85=0,0)</f>
        <v>0</v>
      </c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3:47" hidden="1" x14ac:dyDescent="0.25">
      <c r="C86" s="2" t="s">
        <v>28</v>
      </c>
      <c r="E86">
        <f>IF(AND($F$20=$T$9, $E$20=$S$7), Q34, 0)</f>
        <v>0</v>
      </c>
      <c r="F86">
        <f>IF(AND($F$20=$T$10, $E$20=$S$8), Q34, 0)</f>
        <v>0</v>
      </c>
      <c r="G86">
        <f>IF(AND($F$20=$T$10, $E$20=$S$9), R34, 0)</f>
        <v>0</v>
      </c>
      <c r="H86">
        <f t="shared" si="30"/>
        <v>0</v>
      </c>
      <c r="I86" s="26">
        <f>IF(($E$7=$P$20), H86, 0)</f>
        <v>0</v>
      </c>
      <c r="J86" cm="1">
        <f t="array" ref="J86">_xlfn.IFS($E$12=$Q$7,I86*$Q$9,$E$12=$Q$8,I86*$Q$11,$E$12="",0)</f>
        <v>0</v>
      </c>
      <c r="K86">
        <f>IF(($E$14=$R$7),(J86*$R$9),(J86*$R$10))</f>
        <v>0</v>
      </c>
      <c r="L86">
        <f t="shared" si="28"/>
        <v>0</v>
      </c>
      <c r="M86" cm="1">
        <f t="array" ref="M86">_xlfn.IFS(G86&gt;0,$R$47,F86&gt;0,$Q$47,E86&gt;0,$Q$47,H86=0,0)</f>
        <v>0</v>
      </c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3:47" hidden="1" x14ac:dyDescent="0.25"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3:47" hidden="1" x14ac:dyDescent="0.25">
      <c r="K88" s="33">
        <f>(SUM(K70:K86)*$E$16)+(L88*$E$16)</f>
        <v>0</v>
      </c>
      <c r="L88">
        <f>SUM(L70:L86)</f>
        <v>0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3:47" hidden="1" x14ac:dyDescent="0.25"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3:47" hidden="1" x14ac:dyDescent="0.25">
      <c r="E90" t="str">
        <f>"FALL " &amp;T10</f>
        <v>FALL 2027</v>
      </c>
      <c r="F90" t="str">
        <f>"SPRING " &amp;T11</f>
        <v>SPRING 2028</v>
      </c>
      <c r="G90" t="str">
        <f>"SUMMER " &amp;T11</f>
        <v>SUMMER 2028</v>
      </c>
      <c r="H90" t="s">
        <v>13</v>
      </c>
      <c r="I90" t="s">
        <v>18</v>
      </c>
      <c r="J90" t="s">
        <v>19</v>
      </c>
      <c r="K90" t="s">
        <v>20</v>
      </c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3:47" hidden="1" x14ac:dyDescent="0.25">
      <c r="C91" s="2" t="s">
        <v>25</v>
      </c>
      <c r="E91">
        <f>IF(AND($F$18=$T$10, $E$18=$S$7), Q37, 0)</f>
        <v>0</v>
      </c>
      <c r="F91">
        <f>IF(AND($F$18=$T$11, $E$18=$S$8), Q37, 0)</f>
        <v>0</v>
      </c>
      <c r="G91">
        <f>IF(AND($F$18=$T$11, $E$18=$S$9), R37, 0)</f>
        <v>0</v>
      </c>
      <c r="H91">
        <f>SUM(E91:G91)</f>
        <v>0</v>
      </c>
      <c r="I91" s="26">
        <f>IF(($E$7=$P$16), H91, 0)</f>
        <v>0</v>
      </c>
      <c r="J91" cm="1">
        <f t="array" ref="J91">_xlfn.IFS($E$12=$Q$7,I91*$Q$9,$E$12=$Q$8,I91*$Q$11,$E$12="",0)</f>
        <v>0</v>
      </c>
      <c r="K91">
        <f>IF(($E$14=$R$7),(J91*$R$9),(J91*$R$10))</f>
        <v>0</v>
      </c>
      <c r="L91">
        <f>IF(K91&gt;0,M91,0)</f>
        <v>0</v>
      </c>
      <c r="M91" cm="1">
        <f t="array" ref="M91">_xlfn.IFS(G91&gt;0,$R$48,F91&gt;0,$Q$48,E91&gt;0,$Q$48,H91=0,0)</f>
        <v>0</v>
      </c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3:47" hidden="1" x14ac:dyDescent="0.25">
      <c r="C92" s="2" t="s">
        <v>26</v>
      </c>
      <c r="E92">
        <f>IF(AND($F$18=$T$10, $E$18=$S$7), Q38, 0)</f>
        <v>0</v>
      </c>
      <c r="F92">
        <f>IF(AND($F$18=$T$11, $E$18=$S$8), Q38, 0)</f>
        <v>0</v>
      </c>
      <c r="G92">
        <f>IF(AND($F$18=$T$11, $E$18=$S$9), R38, 0)</f>
        <v>0</v>
      </c>
      <c r="H92">
        <f t="shared" ref="H92:H95" si="31">SUM(E92:G92)</f>
        <v>0</v>
      </c>
      <c r="I92" s="26">
        <f>IF(($E$7=$P$17), H92, 0)</f>
        <v>0</v>
      </c>
      <c r="J92" cm="1">
        <f t="array" ref="J92">_xlfn.IFS($E$12=$Q$7,I92*$Q$9,$E$12=$Q$8,I92*$Q$11,$E$12="",0)</f>
        <v>0</v>
      </c>
      <c r="K92">
        <f>IF(($E$14=$R$7),(J92*$R$9),(J92*$R$10))</f>
        <v>0</v>
      </c>
      <c r="L92">
        <f t="shared" ref="L92:L107" si="32">IF(K92&gt;0,M92,0)</f>
        <v>0</v>
      </c>
      <c r="M92" cm="1">
        <f t="array" ref="M92">_xlfn.IFS(G92&gt;0,$R$48,F92&gt;0,$Q$48,E92&gt;0,$Q$48,H92=0,0)</f>
        <v>0</v>
      </c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3:47" hidden="1" x14ac:dyDescent="0.25">
      <c r="C93" s="2" t="s">
        <v>30</v>
      </c>
      <c r="E93">
        <f>IF(AND($F$18=$T$10, $E$18=$S$7), Q39, 0)</f>
        <v>0</v>
      </c>
      <c r="F93">
        <f>IF(AND($F$18=$T$11, $E$18=$S$8), Q39, 0)</f>
        <v>0</v>
      </c>
      <c r="G93">
        <f>IF(AND($F$18=$T$11, $E$18=$S$9), R39, 0)</f>
        <v>0</v>
      </c>
      <c r="H93">
        <f t="shared" si="31"/>
        <v>0</v>
      </c>
      <c r="I93" s="26">
        <f>IF(($E$7=$P$18), H93, 0)</f>
        <v>0</v>
      </c>
      <c r="J93" cm="1">
        <f t="array" ref="J93">_xlfn.IFS($E$12=$Q$7,I93*$Q$9,$E$12=$Q$8,I93*$Q$11,$E$12="",0)</f>
        <v>0</v>
      </c>
      <c r="K93">
        <f>IF(($E$14=$R$7),(J93*$R$9),(J93*$R$10))</f>
        <v>0</v>
      </c>
      <c r="L93">
        <f t="shared" si="32"/>
        <v>0</v>
      </c>
      <c r="M93" cm="1">
        <f t="array" ref="M93">_xlfn.IFS(G93&gt;0,$R$48,F93&gt;0,$Q$48,E93&gt;0,$Q$48,H93=0,0)</f>
        <v>0</v>
      </c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3:47" hidden="1" x14ac:dyDescent="0.25">
      <c r="C94" s="2" t="s">
        <v>27</v>
      </c>
      <c r="E94">
        <f>IF(AND($F$18=$T$10, $E$18=$S$7), Q40, 0)</f>
        <v>0</v>
      </c>
      <c r="F94">
        <f>IF(AND($F$18=$T$11, $E$18=$S$8), Q40, 0)</f>
        <v>0</v>
      </c>
      <c r="G94">
        <f>IF(AND($F$18=$T$11, $E$18=$S$9), R40, 0)</f>
        <v>0</v>
      </c>
      <c r="H94">
        <f t="shared" si="31"/>
        <v>0</v>
      </c>
      <c r="I94" s="26">
        <f>IF(($E$7=$P$19), H94, 0)</f>
        <v>0</v>
      </c>
      <c r="J94" cm="1">
        <f t="array" ref="J94">_xlfn.IFS($E$12=$Q$7,I94*$Q$9,$E$12=$Q$8,I94*$Q$11,$E$12="",0)</f>
        <v>0</v>
      </c>
      <c r="K94">
        <f>IF(($E$14=$R$7),(J94*$R$9),(J94*$R$10))</f>
        <v>0</v>
      </c>
      <c r="L94">
        <f t="shared" si="32"/>
        <v>0</v>
      </c>
      <c r="M94" cm="1">
        <f t="array" ref="M94">_xlfn.IFS(G94&gt;0,$R$48,F94&gt;0,$Q$48,E94&gt;0,$Q$48,H94=0,0)</f>
        <v>0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3:47" hidden="1" x14ac:dyDescent="0.25">
      <c r="C95" s="2" t="s">
        <v>28</v>
      </c>
      <c r="E95">
        <f>IF(AND($F$18=$T$10, $E$18=$S$7), Q41, 0)</f>
        <v>0</v>
      </c>
      <c r="F95">
        <f>IF(AND($F$18=$T$11, $E$18=$S$8), Q41, 0)</f>
        <v>0</v>
      </c>
      <c r="G95">
        <f>IF(AND($F$18=$T$11, $E$18=$S$9), R41, 0)</f>
        <v>0</v>
      </c>
      <c r="H95">
        <f t="shared" si="31"/>
        <v>0</v>
      </c>
      <c r="I95" s="26">
        <f>IF(($E$7=$P$20), H95, 0)</f>
        <v>0</v>
      </c>
      <c r="J95" cm="1">
        <f t="array" ref="J95">_xlfn.IFS($E$12=$Q$7,I95*$Q$9,$E$12=$Q$8,I95*$Q$11,$E$12="",0)</f>
        <v>0</v>
      </c>
      <c r="K95">
        <f>IF(($E$14=$R$7),(J95*$R$9),(J95*$R$10))</f>
        <v>0</v>
      </c>
      <c r="L95">
        <f t="shared" si="32"/>
        <v>0</v>
      </c>
      <c r="M95" cm="1">
        <f t="array" ref="M95">_xlfn.IFS(G95&gt;0,$R$48,F95&gt;0,$Q$48,E95&gt;0,$Q$48,H95=0,0)</f>
        <v>0</v>
      </c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3:47" hidden="1" x14ac:dyDescent="0.25"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3:47" hidden="1" x14ac:dyDescent="0.25">
      <c r="C97" s="2" t="s">
        <v>25</v>
      </c>
      <c r="E97">
        <f>IF(AND($F$19=$T$10, $E$19=$S$7), Q37, 0)</f>
        <v>0</v>
      </c>
      <c r="F97">
        <f>IF(AND($F$19=$T$11, $E$19=$S$8), Q37, 0)</f>
        <v>0</v>
      </c>
      <c r="G97">
        <f>IF(AND($F$19=$T$11, $E$19=$S$9), R37, 0)</f>
        <v>0</v>
      </c>
      <c r="H97">
        <f t="shared" ref="H97:H101" si="33">SUM(E97:G97)</f>
        <v>0</v>
      </c>
      <c r="I97" s="26">
        <f>IF(($E$7=$P$16), H97, 0)</f>
        <v>0</v>
      </c>
      <c r="J97" cm="1">
        <f t="array" ref="J97">_xlfn.IFS($E$12=$Q$7,I97*$Q$9,$E$12=$Q$8,I97*$Q$11,$E$12="",0)</f>
        <v>0</v>
      </c>
      <c r="K97">
        <f>IF(($E$14=$R$7),(J97*$R$9),(J97*$R$10))</f>
        <v>0</v>
      </c>
      <c r="L97">
        <f t="shared" si="32"/>
        <v>0</v>
      </c>
      <c r="M97" cm="1">
        <f t="array" ref="M97">_xlfn.IFS(G97&gt;0,$R$48,F97&gt;0,$Q$48,E97&gt;0,$Q$48,H97=0,0)</f>
        <v>0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3:47" hidden="1" x14ac:dyDescent="0.25">
      <c r="C98" s="2" t="s">
        <v>26</v>
      </c>
      <c r="E98">
        <f>IF(AND($F$19=$T$10, $E$19=$S$7), Q38, 0)</f>
        <v>0</v>
      </c>
      <c r="F98">
        <f>IF(AND($F$19=$T$11, $E$19=$S$8), Q38, 0)</f>
        <v>0</v>
      </c>
      <c r="G98">
        <f>IF(AND($F$19=$T$11, $E$19=$S$9), R38, 0)</f>
        <v>0</v>
      </c>
      <c r="H98">
        <f t="shared" si="33"/>
        <v>0</v>
      </c>
      <c r="I98" s="26">
        <f>IF(($E$7=$P$17), H98, 0)</f>
        <v>0</v>
      </c>
      <c r="J98" cm="1">
        <f t="array" ref="J98">_xlfn.IFS($E$12=$Q$7,I98*$Q$9,$E$12=$Q$8,I98*$Q$11,$E$12="",0)</f>
        <v>0</v>
      </c>
      <c r="K98">
        <f>IF(($E$14=$R$7),(J98*$R$9),(J98*$R$10))</f>
        <v>0</v>
      </c>
      <c r="L98">
        <f t="shared" si="32"/>
        <v>0</v>
      </c>
      <c r="M98" cm="1">
        <f t="array" ref="M98">_xlfn.IFS(G98&gt;0,$R$48,F98&gt;0,$Q$48,E98&gt;0,$Q$48,H98=0,0)</f>
        <v>0</v>
      </c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3:47" hidden="1" x14ac:dyDescent="0.25">
      <c r="C99" s="2" t="s">
        <v>30</v>
      </c>
      <c r="E99">
        <f>IF(AND($F$19=$T$10, $E$19=$S$7), Q39, 0)</f>
        <v>0</v>
      </c>
      <c r="F99">
        <f>IF(AND($F$19=$T$11, $E$19=$S$8), Q39, 0)</f>
        <v>0</v>
      </c>
      <c r="G99">
        <f>IF(AND($F$19=$T$11, $E$19=$S$9), R39, 0)</f>
        <v>0</v>
      </c>
      <c r="H99">
        <f t="shared" si="33"/>
        <v>0</v>
      </c>
      <c r="I99" s="26">
        <f>IF(($E$7=$P$18), H99, 0)</f>
        <v>0</v>
      </c>
      <c r="J99" cm="1">
        <f t="array" ref="J99">_xlfn.IFS($E$12=$Q$7,I99*$Q$9,$E$12=$Q$8,I99*$Q$11,$E$12="",0)</f>
        <v>0</v>
      </c>
      <c r="K99">
        <f>IF(($E$14=$R$7),(J99*$R$9),(J99*$R$10))</f>
        <v>0</v>
      </c>
      <c r="L99">
        <f t="shared" si="32"/>
        <v>0</v>
      </c>
      <c r="M99" cm="1">
        <f t="array" ref="M99">_xlfn.IFS(G99&gt;0,$R$48,F99&gt;0,$Q$48,E99&gt;0,$Q$48,H99=0,0)</f>
        <v>0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3:47" hidden="1" x14ac:dyDescent="0.25">
      <c r="C100" s="2" t="s">
        <v>27</v>
      </c>
      <c r="E100">
        <f>IF(AND($F$19=$T$10, $E$19=$S$7), Q40, 0)</f>
        <v>0</v>
      </c>
      <c r="F100">
        <f>IF(AND($F$19=$T$11, $E$19=$S$8), Q40, 0)</f>
        <v>0</v>
      </c>
      <c r="G100">
        <f>IF(AND($F$19=$T$11, $E$19=$S$9), R40, 0)</f>
        <v>0</v>
      </c>
      <c r="H100">
        <f t="shared" si="33"/>
        <v>0</v>
      </c>
      <c r="I100" s="26">
        <f>IF(($E$7=$P$19), H100, 0)</f>
        <v>0</v>
      </c>
      <c r="J100" cm="1">
        <f t="array" ref="J100">_xlfn.IFS($E$12=$Q$7,I100*$Q$9,$E$12=$Q$8,I100*$Q$11,$E$12="",0)</f>
        <v>0</v>
      </c>
      <c r="K100">
        <f>IF(($E$14=$R$7),(J100*$R$9),(J100*$R$10))</f>
        <v>0</v>
      </c>
      <c r="L100">
        <f t="shared" si="32"/>
        <v>0</v>
      </c>
      <c r="M100" cm="1">
        <f t="array" ref="M100">_xlfn.IFS(G100&gt;0,$R$48,F100&gt;0,$Q$48,E100&gt;0,$Q$48,H100=0,0)</f>
        <v>0</v>
      </c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3:47" hidden="1" x14ac:dyDescent="0.25">
      <c r="C101" s="2" t="s">
        <v>28</v>
      </c>
      <c r="E101">
        <f>IF(AND($F$19=$T$10, $E$19=$S$7), Q41, 0)</f>
        <v>0</v>
      </c>
      <c r="F101">
        <f>IF(AND($F$19=$T$11, $E$19=$S$8), Q41, 0)</f>
        <v>0</v>
      </c>
      <c r="G101">
        <f>IF(AND($F$19=$T$11, $E$19=$S$9), R41, 0)</f>
        <v>0</v>
      </c>
      <c r="H101">
        <f t="shared" si="33"/>
        <v>0</v>
      </c>
      <c r="I101" s="26">
        <f>IF(($E$7=$P$20), H101, 0)</f>
        <v>0</v>
      </c>
      <c r="J101" cm="1">
        <f t="array" ref="J101">_xlfn.IFS($E$12=$Q$7,I101*$Q$9,$E$12=$Q$8,I101*$Q$11,$E$12="",0)</f>
        <v>0</v>
      </c>
      <c r="K101">
        <f>IF(($E$14=$R$7),(J101*$R$9),(J101*$R$10))</f>
        <v>0</v>
      </c>
      <c r="L101">
        <f t="shared" si="32"/>
        <v>0</v>
      </c>
      <c r="M101" cm="1">
        <f t="array" ref="M101">_xlfn.IFS(G101&gt;0,$R$48,F101&gt;0,$Q$48,E101&gt;0,$Q$48,H101=0,0)</f>
        <v>0</v>
      </c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3:47" hidden="1" x14ac:dyDescent="0.25"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3:47" hidden="1" x14ac:dyDescent="0.25">
      <c r="C103" s="2" t="s">
        <v>25</v>
      </c>
      <c r="E103">
        <f>IF(AND($F$20=$T$10, $E$20=$S$7), Q37, 0)</f>
        <v>0</v>
      </c>
      <c r="F103">
        <f>IF(AND($F$20=$T$11, $E$20=$S$8), Q37, 0)</f>
        <v>0</v>
      </c>
      <c r="G103">
        <f>IF(AND($F$20=$T$11, $E$20=$S$9), R37, 0)</f>
        <v>0</v>
      </c>
      <c r="H103">
        <f t="shared" ref="H103:H107" si="34">SUM(E103:G103)</f>
        <v>0</v>
      </c>
      <c r="I103" s="26">
        <f>IF(($E$7=$P$16), H103, 0)</f>
        <v>0</v>
      </c>
      <c r="J103" cm="1">
        <f t="array" ref="J103">_xlfn.IFS($E$12=$Q$7,I103*$Q$9,$E$12=$Q$8,I103*$Q$11,$E$12="",0)</f>
        <v>0</v>
      </c>
      <c r="K103">
        <f>IF(($E$14=$R$7),(J103*$R$9),(J103*$R$10))</f>
        <v>0</v>
      </c>
      <c r="L103">
        <f t="shared" si="32"/>
        <v>0</v>
      </c>
      <c r="M103" cm="1">
        <f t="array" ref="M103">_xlfn.IFS(G103&gt;0,$R$48,F103&gt;0,$Q$48,E103&gt;0,$Q$48,H103=0,0)</f>
        <v>0</v>
      </c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3:47" hidden="1" x14ac:dyDescent="0.25">
      <c r="C104" s="2" t="s">
        <v>26</v>
      </c>
      <c r="E104">
        <f>IF(AND($F$20=$T$10, $E$20=$S$7), Q38, 0)</f>
        <v>0</v>
      </c>
      <c r="F104">
        <f>IF(AND($F$20=$T$11, $E$20=$S$8), Q38, 0)</f>
        <v>0</v>
      </c>
      <c r="G104">
        <f>IF(AND($F$20=$T$11, $E$20=$S$9), R38, 0)</f>
        <v>0</v>
      </c>
      <c r="H104">
        <f t="shared" si="34"/>
        <v>0</v>
      </c>
      <c r="I104" s="26">
        <f>IF(($E$7=$P$17), H104, 0)</f>
        <v>0</v>
      </c>
      <c r="J104" cm="1">
        <f t="array" ref="J104">_xlfn.IFS($E$12=$Q$7,I104*$Q$9,$E$12=$Q$8,I104*$Q$11,$E$12="",0)</f>
        <v>0</v>
      </c>
      <c r="K104">
        <f>IF(($E$14=$R$7),(J104*$R$9),(J104*$R$10))</f>
        <v>0</v>
      </c>
      <c r="L104">
        <f t="shared" si="32"/>
        <v>0</v>
      </c>
      <c r="M104" cm="1">
        <f t="array" ref="M104">_xlfn.IFS(G104&gt;0,$R$48,F104&gt;0,$Q$48,E104&gt;0,$Q$48,H104=0,0)</f>
        <v>0</v>
      </c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3:47" hidden="1" x14ac:dyDescent="0.25">
      <c r="C105" s="2" t="s">
        <v>30</v>
      </c>
      <c r="E105">
        <f>IF(AND($F$20=$T$10, $E$20=$S$7), Q39, 0)</f>
        <v>0</v>
      </c>
      <c r="F105">
        <f>IF(AND($F$20=$T$11, $E$20=$S$8), Q39, 0)</f>
        <v>0</v>
      </c>
      <c r="G105">
        <f>IF(AND($F$20=$T$11, $E$20=$S$9), R39, 0)</f>
        <v>0</v>
      </c>
      <c r="H105">
        <f t="shared" si="34"/>
        <v>0</v>
      </c>
      <c r="I105" s="26">
        <f>IF(($E$7=$P$18), H105, 0)</f>
        <v>0</v>
      </c>
      <c r="J105" cm="1">
        <f t="array" ref="J105">_xlfn.IFS($E$12=$Q$7,I105*$Q$9,$E$12=$Q$8,I105*$Q$11,$E$12="",0)</f>
        <v>0</v>
      </c>
      <c r="K105">
        <f>IF(($E$14=$R$7),(J105*$R$9),(J105*$R$10))</f>
        <v>0</v>
      </c>
      <c r="L105">
        <f t="shared" si="32"/>
        <v>0</v>
      </c>
      <c r="M105" cm="1">
        <f t="array" ref="M105">_xlfn.IFS(G105&gt;0,$R$48,F105&gt;0,$Q$48,E105&gt;0,$Q$48,H105=0,0)</f>
        <v>0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3:47" hidden="1" x14ac:dyDescent="0.25">
      <c r="C106" s="2" t="s">
        <v>27</v>
      </c>
      <c r="E106">
        <f>IF(AND($F$20=$T$10, $E$20=$S$7), Q40, 0)</f>
        <v>0</v>
      </c>
      <c r="F106">
        <f>IF(AND($F$20=$T$11, $E$20=$S$8), Q40, 0)</f>
        <v>0</v>
      </c>
      <c r="G106">
        <f>IF(AND($F$20=$T$11, $E$20=$S$9), R40, 0)</f>
        <v>0</v>
      </c>
      <c r="H106">
        <f t="shared" si="34"/>
        <v>0</v>
      </c>
      <c r="I106" s="26">
        <f>IF(($E$7=$P$19), H106, 0)</f>
        <v>0</v>
      </c>
      <c r="J106" cm="1">
        <f t="array" ref="J106">_xlfn.IFS($E$12=$Q$7,I106*$Q$9,$E$12=$Q$8,I106*$Q$11,$E$12="",0)</f>
        <v>0</v>
      </c>
      <c r="K106">
        <f>IF(($E$14=$R$7),(J106*$R$9),(J106*$R$10))</f>
        <v>0</v>
      </c>
      <c r="L106">
        <f t="shared" si="32"/>
        <v>0</v>
      </c>
      <c r="M106" cm="1">
        <f t="array" ref="M106">_xlfn.IFS(G106&gt;0,$R$48,F106&gt;0,$Q$48,E106&gt;0,$Q$48,H106=0,0)</f>
        <v>0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3:47" hidden="1" x14ac:dyDescent="0.25">
      <c r="C107" s="2" t="s">
        <v>28</v>
      </c>
      <c r="E107">
        <f>IF(AND($F$20=$T$10, $E$20=$S$7), Q41, 0)</f>
        <v>0</v>
      </c>
      <c r="F107">
        <f>IF(AND($F$20=$T$11, $E$20=$S$8), Q41, 0)</f>
        <v>0</v>
      </c>
      <c r="G107">
        <f>IF(AND($F$20=$T$11, $E$20=$S$9), R41, 0)</f>
        <v>0</v>
      </c>
      <c r="H107">
        <f t="shared" si="34"/>
        <v>0</v>
      </c>
      <c r="I107" s="26">
        <f>IF(($E$7=$P$20), H107, 0)</f>
        <v>0</v>
      </c>
      <c r="J107" cm="1">
        <f t="array" ref="J107">_xlfn.IFS($E$12=$Q$7,I107*$Q$9,$E$12=$Q$8,I107*$Q$11,$E$12="",0)</f>
        <v>0</v>
      </c>
      <c r="K107">
        <f>IF(($E$14=$R$7),(J107*$R$9),(J107*$R$10))</f>
        <v>0</v>
      </c>
      <c r="L107">
        <f t="shared" si="32"/>
        <v>0</v>
      </c>
      <c r="M107" cm="1">
        <f t="array" ref="M107">_xlfn.IFS(G107&gt;0,$R$48,F107&gt;0,$Q$48,E107&gt;0,$Q$48,H107=0,0)</f>
        <v>0</v>
      </c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3:47" hidden="1" x14ac:dyDescent="0.25"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3:47" hidden="1" x14ac:dyDescent="0.25">
      <c r="K109" s="33">
        <f>(SUM(K91:K107)*$E$16)+(L109*$E$16)</f>
        <v>0</v>
      </c>
      <c r="L109">
        <f>SUM(L91:L107)</f>
        <v>0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3:47" hidden="1" x14ac:dyDescent="0.25"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3:47" hidden="1" x14ac:dyDescent="0.25">
      <c r="E111" t="str">
        <f>"FALL " &amp;T11</f>
        <v>FALL 2028</v>
      </c>
      <c r="F111" t="str">
        <f>"SPRING " &amp;T12</f>
        <v>SPRING 2029</v>
      </c>
      <c r="G111" t="str">
        <f>"SUMMER " &amp;T12</f>
        <v>SUMMER 2029</v>
      </c>
      <c r="H111" t="s">
        <v>13</v>
      </c>
      <c r="I111" t="s">
        <v>18</v>
      </c>
      <c r="J111" t="s">
        <v>19</v>
      </c>
      <c r="K111" t="s">
        <v>20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3:47" hidden="1" x14ac:dyDescent="0.25">
      <c r="C112" s="2" t="s">
        <v>25</v>
      </c>
      <c r="E112">
        <f>IF(AND($F$18=$T$11, $E$18=$S$7), T23, 0)</f>
        <v>0</v>
      </c>
      <c r="F112">
        <f>IF(AND($F$18=$T$12, $E$18=$S$8), T23, 0)</f>
        <v>0</v>
      </c>
      <c r="G112">
        <f>IF(AND($F$18=$T$12, $E$18=$S$9), U23, 0)</f>
        <v>0</v>
      </c>
      <c r="H112">
        <f>SUM(E112:G112)</f>
        <v>0</v>
      </c>
      <c r="I112" s="26">
        <f>IF(($E$7=$P$16), H112, 0)</f>
        <v>0</v>
      </c>
      <c r="J112" cm="1">
        <f t="array" ref="J112">_xlfn.IFS($E$12=$Q$7,I112*$Q$9,$E$12=$Q$8,I112*$Q$11,$E$12="",0)</f>
        <v>0</v>
      </c>
      <c r="K112">
        <f>IF(($E$14=$R$7),(J112*$R$9),(J112*$R$10))</f>
        <v>0</v>
      </c>
      <c r="L112">
        <f>IF(K112&gt;0,M112,0)</f>
        <v>0</v>
      </c>
      <c r="M112" cm="1">
        <f t="array" ref="M112">_xlfn.IFS(G112&gt;0,$R$49,F112&gt;0,$Q$49,E112&gt;0,$Q$49,H112=0,0)</f>
        <v>0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3:47" hidden="1" x14ac:dyDescent="0.25">
      <c r="C113" s="2" t="s">
        <v>26</v>
      </c>
      <c r="E113">
        <f>IF(AND($F$18=$T$11, $E$18=$S$7), T24, 0)</f>
        <v>0</v>
      </c>
      <c r="F113">
        <f>IF(AND($F$18=$T$12, $E$18=$S$8), T24, 0)</f>
        <v>0</v>
      </c>
      <c r="G113">
        <f>IF(AND($F$18=$T$12, $E$18=$S$9), U24, 0)</f>
        <v>0</v>
      </c>
      <c r="H113">
        <f t="shared" ref="H113:H116" si="35">SUM(E113:G113)</f>
        <v>0</v>
      </c>
      <c r="I113" s="26">
        <f>IF(($E$7=$P$17), H113, 0)</f>
        <v>0</v>
      </c>
      <c r="J113" cm="1">
        <f t="array" ref="J113">_xlfn.IFS($E$12=$Q$7,I113*$Q$9,$E$12=$Q$8,I113*$Q$11,$E$12="",0)</f>
        <v>0</v>
      </c>
      <c r="K113">
        <f>IF(($E$14=$R$7),(J113*$R$9),(J113*$R$10))</f>
        <v>0</v>
      </c>
      <c r="L113">
        <f t="shared" ref="L113:L128" si="36">IF(K113&gt;0,M113,0)</f>
        <v>0</v>
      </c>
      <c r="M113" cm="1">
        <f t="array" ref="M113">_xlfn.IFS(G113&gt;0,$R$49,F113&gt;0,$Q$49,E113&gt;0,$Q$49,H113=0,0)</f>
        <v>0</v>
      </c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3:47" hidden="1" x14ac:dyDescent="0.25">
      <c r="C114" s="2" t="s">
        <v>30</v>
      </c>
      <c r="E114">
        <f>IF(AND($F$18=$T$11, $E$18=$S$7), T25, 0)</f>
        <v>0</v>
      </c>
      <c r="F114">
        <f>IF(AND($F$18=$T$12, $E$18=$S$8), T25, 0)</f>
        <v>0</v>
      </c>
      <c r="G114">
        <f>IF(AND($F$18=$T$12, $E$18=$S$9), U25, 0)</f>
        <v>0</v>
      </c>
      <c r="H114">
        <f t="shared" si="35"/>
        <v>0</v>
      </c>
      <c r="I114" s="26">
        <f>IF(($E$7=$P$18), H114, 0)</f>
        <v>0</v>
      </c>
      <c r="J114" cm="1">
        <f t="array" ref="J114">_xlfn.IFS($E$12=$Q$7,I114*$Q$9,$E$12=$Q$8,I114*$Q$11,$E$12="",0)</f>
        <v>0</v>
      </c>
      <c r="K114">
        <f>IF(($E$14=$R$7),(J114*$R$9),(J114*$R$10))</f>
        <v>0</v>
      </c>
      <c r="L114">
        <f t="shared" si="36"/>
        <v>0</v>
      </c>
      <c r="M114" cm="1">
        <f t="array" ref="M114">_xlfn.IFS(G114&gt;0,$R$49,F114&gt;0,$Q$49,E114&gt;0,$Q$49,H114=0,0)</f>
        <v>0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3:47" hidden="1" x14ac:dyDescent="0.25">
      <c r="C115" s="2" t="s">
        <v>27</v>
      </c>
      <c r="E115">
        <f>IF(AND($F$18=$T$11, $E$18=$S$7), T26, 0)</f>
        <v>0</v>
      </c>
      <c r="F115">
        <f>IF(AND($F$18=$T$12, $E$18=$S$8), T26, 0)</f>
        <v>0</v>
      </c>
      <c r="G115">
        <f>IF(AND($F$18=$T$12, $E$18=$S$9), U26, 0)</f>
        <v>0</v>
      </c>
      <c r="H115">
        <f t="shared" si="35"/>
        <v>0</v>
      </c>
      <c r="I115" s="26">
        <f>IF(($E$7=$P$19), H115, 0)</f>
        <v>0</v>
      </c>
      <c r="J115" cm="1">
        <f t="array" ref="J115">_xlfn.IFS($E$12=$Q$7,I115*$Q$9,$E$12=$Q$8,I115*$Q$11,$E$12="",0)</f>
        <v>0</v>
      </c>
      <c r="K115">
        <f>IF(($E$14=$R$7),(J115*$R$9),(J115*$R$10))</f>
        <v>0</v>
      </c>
      <c r="L115">
        <f t="shared" si="36"/>
        <v>0</v>
      </c>
      <c r="M115" cm="1">
        <f t="array" ref="M115">_xlfn.IFS(G115&gt;0,$R$49,F115&gt;0,$Q$49,E115&gt;0,$Q$49,H115=0,0)</f>
        <v>0</v>
      </c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3:47" hidden="1" x14ac:dyDescent="0.25">
      <c r="C116" s="2" t="s">
        <v>28</v>
      </c>
      <c r="E116">
        <f>IF(AND($F$18=$T$11, $E$18=$S$7), T27, 0)</f>
        <v>0</v>
      </c>
      <c r="F116">
        <f>IF(AND($F$18=$T$12, $E$18=$S$8), T27, 0)</f>
        <v>0</v>
      </c>
      <c r="G116">
        <f>IF(AND($F$18=$T$12, $E$18=$S$9), U27, 0)</f>
        <v>0</v>
      </c>
      <c r="H116">
        <f t="shared" si="35"/>
        <v>0</v>
      </c>
      <c r="I116" s="26">
        <f>IF(($E$7=$P$20), H116, 0)</f>
        <v>0</v>
      </c>
      <c r="J116" cm="1">
        <f t="array" ref="J116">_xlfn.IFS($E$12=$Q$7,I116*$Q$9,$E$12=$Q$8,I116*$Q$11,$E$12="",0)</f>
        <v>0</v>
      </c>
      <c r="K116">
        <f>IF(($E$14=$R$7),(J116*$R$9),(J116*$R$10))</f>
        <v>0</v>
      </c>
      <c r="L116">
        <f t="shared" si="36"/>
        <v>0</v>
      </c>
      <c r="M116" cm="1">
        <f t="array" ref="M116">_xlfn.IFS(G116&gt;0,$R$49,F116&gt;0,$Q$49,E116&gt;0,$Q$49,H116=0,0)</f>
        <v>0</v>
      </c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3:47" hidden="1" x14ac:dyDescent="0.25"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3:47" hidden="1" x14ac:dyDescent="0.25">
      <c r="C118" s="2" t="s">
        <v>25</v>
      </c>
      <c r="E118">
        <f>IF(AND($F$19=$T$11, $E$19=$S$7), T23, 0)</f>
        <v>0</v>
      </c>
      <c r="F118">
        <f>IF(AND($F$19=$T$12, $E$19=$S$8), T23, 0)</f>
        <v>0</v>
      </c>
      <c r="G118">
        <f>IF(AND($F$19=$T$12, $E$19=$S$9), U23, 0)</f>
        <v>0</v>
      </c>
      <c r="H118">
        <f t="shared" ref="H118:H122" si="37">SUM(E118:G118)</f>
        <v>0</v>
      </c>
      <c r="I118" s="26">
        <f>IF(($E$7=$P$16), H118, 0)</f>
        <v>0</v>
      </c>
      <c r="J118" cm="1">
        <f t="array" ref="J118">_xlfn.IFS($E$12=$Q$7,I118*$Q$9,$E$12=$Q$8,I118*$Q$11,$E$12="",0)</f>
        <v>0</v>
      </c>
      <c r="K118">
        <f>IF(($E$14=$R$7),(J118*$R$9),(J118*$R$10))</f>
        <v>0</v>
      </c>
      <c r="L118">
        <f t="shared" si="36"/>
        <v>0</v>
      </c>
      <c r="M118" cm="1">
        <f t="array" ref="M118">_xlfn.IFS(G118&gt;0,$R$49,F118&gt;0,$Q$49,E118&gt;0,$Q$49,H118=0,0)</f>
        <v>0</v>
      </c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3:47" hidden="1" x14ac:dyDescent="0.25">
      <c r="C119" s="2" t="s">
        <v>26</v>
      </c>
      <c r="E119">
        <f>IF(AND($F$19=$T$11, $E$19=$S$7), T24, 0)</f>
        <v>0</v>
      </c>
      <c r="F119">
        <f>IF(AND($F$19=$T$12, $E$19=$S$8), T24, 0)</f>
        <v>0</v>
      </c>
      <c r="G119">
        <f>IF(AND($F$19=$T$12, $E$19=$S$9), U24, 0)</f>
        <v>0</v>
      </c>
      <c r="H119">
        <f t="shared" si="37"/>
        <v>0</v>
      </c>
      <c r="I119" s="26">
        <f>IF(($E$7=$P$17), H119, 0)</f>
        <v>0</v>
      </c>
      <c r="J119" cm="1">
        <f t="array" ref="J119">_xlfn.IFS($E$12=$Q$7,I119*$Q$9,$E$12=$Q$8,I119*$Q$11,$E$12="",0)</f>
        <v>0</v>
      </c>
      <c r="K119">
        <f>IF(($E$14=$R$7),(J119*$R$9),(J119*$R$10))</f>
        <v>0</v>
      </c>
      <c r="L119">
        <f t="shared" si="36"/>
        <v>0</v>
      </c>
      <c r="M119" cm="1">
        <f t="array" ref="M119">_xlfn.IFS(G119&gt;0,$R$49,F119&gt;0,$Q$49,E119&gt;0,$Q$49,H119=0,0)</f>
        <v>0</v>
      </c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3:47" hidden="1" x14ac:dyDescent="0.25">
      <c r="C120" s="2" t="s">
        <v>30</v>
      </c>
      <c r="E120">
        <f>IF(AND($F$19=$T$11, $E$19=$S$7), T25, 0)</f>
        <v>0</v>
      </c>
      <c r="F120">
        <f>IF(AND($F$19=$T$12, $E$19=$S$8), T25, 0)</f>
        <v>0</v>
      </c>
      <c r="G120">
        <f>IF(AND($F$19=$T$12, $E$19=$S$9), U25, 0)</f>
        <v>0</v>
      </c>
      <c r="H120">
        <f t="shared" si="37"/>
        <v>0</v>
      </c>
      <c r="I120" s="26">
        <f>IF(($E$7=$P$18), H120, 0)</f>
        <v>0</v>
      </c>
      <c r="J120" cm="1">
        <f t="array" ref="J120">_xlfn.IFS($E$12=$Q$7,I120*$Q$9,$E$12=$Q$8,I120*$Q$11,$E$12="",0)</f>
        <v>0</v>
      </c>
      <c r="K120">
        <f>IF(($E$14=$R$7),(J120*$R$9),(J120*$R$10))</f>
        <v>0</v>
      </c>
      <c r="L120">
        <f t="shared" si="36"/>
        <v>0</v>
      </c>
      <c r="M120" cm="1">
        <f t="array" ref="M120">_xlfn.IFS(G120&gt;0,$R$49,F120&gt;0,$Q$49,E120&gt;0,$Q$49,H120=0,0)</f>
        <v>0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3:47" hidden="1" x14ac:dyDescent="0.25">
      <c r="C121" s="2" t="s">
        <v>27</v>
      </c>
      <c r="E121">
        <f>IF(AND($F$19=$T$11, $E$19=$S$7), T26, 0)</f>
        <v>0</v>
      </c>
      <c r="F121">
        <f>IF(AND($F$19=$T$12, $E$19=$S$8), T26, 0)</f>
        <v>0</v>
      </c>
      <c r="G121">
        <f>IF(AND($F$19=$T$12, $E$19=$S$9), U26, 0)</f>
        <v>0</v>
      </c>
      <c r="H121">
        <f t="shared" si="37"/>
        <v>0</v>
      </c>
      <c r="I121" s="26">
        <f>IF(($E$7=$P$19), H121, 0)</f>
        <v>0</v>
      </c>
      <c r="J121" cm="1">
        <f t="array" ref="J121">_xlfn.IFS($E$12=$Q$7,I121*$Q$9,$E$12=$Q$8,I121*$Q$11,$E$12="",0)</f>
        <v>0</v>
      </c>
      <c r="K121">
        <f>IF(($E$14=$R$7),(J121*$R$9),(J121*$R$10))</f>
        <v>0</v>
      </c>
      <c r="L121">
        <f t="shared" si="36"/>
        <v>0</v>
      </c>
      <c r="M121" cm="1">
        <f t="array" ref="M121">_xlfn.IFS(G121&gt;0,$R$49,F121&gt;0,$Q$49,E121&gt;0,$Q$49,H121=0,0)</f>
        <v>0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3:47" hidden="1" x14ac:dyDescent="0.25">
      <c r="C122" s="2" t="s">
        <v>28</v>
      </c>
      <c r="E122">
        <f>IF(AND($F$19=$T$11, $E$19=$S$7), T27, 0)</f>
        <v>0</v>
      </c>
      <c r="F122">
        <f>IF(AND($F$19=$T$12, $E$19=$S$8), T27, 0)</f>
        <v>0</v>
      </c>
      <c r="G122">
        <f>IF(AND($F$19=$T$12, $E$19=$S$9), U27, 0)</f>
        <v>0</v>
      </c>
      <c r="H122">
        <f t="shared" si="37"/>
        <v>0</v>
      </c>
      <c r="I122" s="26">
        <f>IF(($E$7=$P$20), H122, 0)</f>
        <v>0</v>
      </c>
      <c r="J122" cm="1">
        <f t="array" ref="J122">_xlfn.IFS($E$12=$Q$7,I122*$Q$9,$E$12=$Q$8,I122*$Q$11,$E$12="",0)</f>
        <v>0</v>
      </c>
      <c r="K122">
        <f>IF(($E$14=$R$7),(J122*$R$9),(J122*$R$10))</f>
        <v>0</v>
      </c>
      <c r="L122">
        <f t="shared" si="36"/>
        <v>0</v>
      </c>
      <c r="M122" cm="1">
        <f t="array" ref="M122">_xlfn.IFS(G122&gt;0,$R$49,F122&gt;0,$Q$49,E122&gt;0,$Q$49,H122=0,0)</f>
        <v>0</v>
      </c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3:47" hidden="1" x14ac:dyDescent="0.25"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3:47" hidden="1" x14ac:dyDescent="0.25">
      <c r="C124" s="2" t="s">
        <v>25</v>
      </c>
      <c r="E124">
        <f>IF(AND($F$20=$T$11, $E$20=$S$7), T23, 0)</f>
        <v>0</v>
      </c>
      <c r="F124">
        <f>IF(AND($F$20=$T$12, $E$20=$S$8), T23, 0)</f>
        <v>0</v>
      </c>
      <c r="G124">
        <f>IF(AND($F$20=$T$12, $E$20=$S$9), U23, 0)</f>
        <v>0</v>
      </c>
      <c r="H124">
        <f t="shared" ref="H124:H128" si="38">SUM(E124:G124)</f>
        <v>0</v>
      </c>
      <c r="I124" s="26">
        <f>IF(($E$7=$P$16), H124, 0)</f>
        <v>0</v>
      </c>
      <c r="J124" cm="1">
        <f t="array" ref="J124">_xlfn.IFS($E$12=$Q$7,I124*$Q$9,$E$12=$Q$8,I124*$Q$11,$E$12="",0)</f>
        <v>0</v>
      </c>
      <c r="K124">
        <f>IF(($E$14=$R$7),(J124*$R$9),(J124*$R$10))</f>
        <v>0</v>
      </c>
      <c r="L124">
        <f t="shared" si="36"/>
        <v>0</v>
      </c>
      <c r="M124" cm="1">
        <f t="array" ref="M124">_xlfn.IFS(G124&gt;0,$R$49,F124&gt;0,$Q$49,E124&gt;0,$Q$49,H124=0,0)</f>
        <v>0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3:47" hidden="1" x14ac:dyDescent="0.25">
      <c r="C125" s="2" t="s">
        <v>26</v>
      </c>
      <c r="E125">
        <f>IF(AND($F$20=$T$11, $E$20=$S$7), T24, 0)</f>
        <v>0</v>
      </c>
      <c r="F125">
        <f>IF(AND($F$20=$T$12, $E$20=$S$8), T24, 0)</f>
        <v>0</v>
      </c>
      <c r="G125">
        <f>IF(AND($F$20=$T$12, $E$20=$S$9), U24, 0)</f>
        <v>0</v>
      </c>
      <c r="H125">
        <f t="shared" si="38"/>
        <v>0</v>
      </c>
      <c r="I125" s="26">
        <f>IF(($E$7=$P$17), H125, 0)</f>
        <v>0</v>
      </c>
      <c r="J125" cm="1">
        <f t="array" ref="J125">_xlfn.IFS($E$12=$Q$7,I125*$Q$9,$E$12=$Q$8,I125*$Q$11,$E$12="",0)</f>
        <v>0</v>
      </c>
      <c r="K125">
        <f>IF(($E$14=$R$7),(J125*$R$9),(J125*$R$10))</f>
        <v>0</v>
      </c>
      <c r="L125">
        <f t="shared" si="36"/>
        <v>0</v>
      </c>
      <c r="M125" cm="1">
        <f t="array" ref="M125">_xlfn.IFS(G125&gt;0,$R$49,F125&gt;0,$Q$49,E125&gt;0,$Q$49,H125=0,0)</f>
        <v>0</v>
      </c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3:47" hidden="1" x14ac:dyDescent="0.25">
      <c r="C126" s="2" t="s">
        <v>30</v>
      </c>
      <c r="E126">
        <f>IF(AND($F$20=$T$11, $E$20=$S$7), T25, 0)</f>
        <v>0</v>
      </c>
      <c r="F126">
        <f>IF(AND($F$20=$T$12, $E$20=$S$8), T25, 0)</f>
        <v>0</v>
      </c>
      <c r="G126">
        <f>IF(AND($F$20=$T$12, $E$20=$S$9), U25, 0)</f>
        <v>0</v>
      </c>
      <c r="H126">
        <f t="shared" si="38"/>
        <v>0</v>
      </c>
      <c r="I126" s="26">
        <f>IF(($E$7=$P$18), H126, 0)</f>
        <v>0</v>
      </c>
      <c r="J126" cm="1">
        <f t="array" ref="J126">_xlfn.IFS($E$12=$Q$7,I126*$Q$9,$E$12=$Q$8,I126*$Q$11,$E$12="",0)</f>
        <v>0</v>
      </c>
      <c r="K126">
        <f>IF(($E$14=$R$7),(J126*$R$9),(J126*$R$10))</f>
        <v>0</v>
      </c>
      <c r="L126">
        <f t="shared" si="36"/>
        <v>0</v>
      </c>
      <c r="M126" cm="1">
        <f t="array" ref="M126">_xlfn.IFS(G126&gt;0,$R$49,F126&gt;0,$Q$49,E126&gt;0,$Q$49,H126=0,0)</f>
        <v>0</v>
      </c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3:47" hidden="1" x14ac:dyDescent="0.25">
      <c r="C127" s="2" t="s">
        <v>27</v>
      </c>
      <c r="E127">
        <f>IF(AND($F$20=$T$11, $E$20=$S$7), T26, 0)</f>
        <v>0</v>
      </c>
      <c r="F127">
        <f>IF(AND($F$20=$T$12, $E$20=$S$8), T26, 0)</f>
        <v>0</v>
      </c>
      <c r="G127">
        <f>IF(AND($F$20=$T$12, $E$20=$S$9), U26, 0)</f>
        <v>0</v>
      </c>
      <c r="H127">
        <f t="shared" si="38"/>
        <v>0</v>
      </c>
      <c r="I127" s="26">
        <f>IF(($E$7=$P$19), H127, 0)</f>
        <v>0</v>
      </c>
      <c r="J127" cm="1">
        <f t="array" ref="J127">_xlfn.IFS($E$12=$Q$7,I127*$Q$9,$E$12=$Q$8,I127*$Q$11,$E$12="",0)</f>
        <v>0</v>
      </c>
      <c r="K127">
        <f>IF(($E$14=$R$7),(J127*$R$9),(J127*$R$10))</f>
        <v>0</v>
      </c>
      <c r="L127">
        <f t="shared" si="36"/>
        <v>0</v>
      </c>
      <c r="M127" cm="1">
        <f t="array" ref="M127">_xlfn.IFS(G127&gt;0,$R$49,F127&gt;0,$Q$49,E127&gt;0,$Q$49,H127=0,0)</f>
        <v>0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3:47" hidden="1" x14ac:dyDescent="0.25">
      <c r="C128" s="2" t="s">
        <v>28</v>
      </c>
      <c r="E128">
        <f>IF(AND($F$20=$T$11, $E$20=$S$7), T27, 0)</f>
        <v>0</v>
      </c>
      <c r="F128">
        <f>IF(AND($F$20=$T$12, $E$20=$S$8), T27, 0)</f>
        <v>0</v>
      </c>
      <c r="G128">
        <f>IF(AND($F$20=$T$12, $E$20=$S$9), U27, 0)</f>
        <v>0</v>
      </c>
      <c r="H128">
        <f t="shared" si="38"/>
        <v>0</v>
      </c>
      <c r="I128" s="26">
        <f>IF(($E$7=$P$20), H128, 0)</f>
        <v>0</v>
      </c>
      <c r="J128" cm="1">
        <f t="array" ref="J128">_xlfn.IFS($E$12=$Q$7,I128*$Q$9,$E$12=$Q$8,I128*$Q$11,$E$12="",0)</f>
        <v>0</v>
      </c>
      <c r="K128">
        <f>IF(($E$14=$R$7),(J128*$R$9),(J128*$R$10))</f>
        <v>0</v>
      </c>
      <c r="L128">
        <f t="shared" si="36"/>
        <v>0</v>
      </c>
      <c r="M128" cm="1">
        <f t="array" ref="M128">_xlfn.IFS(G128&gt;0,$R$49,F128&gt;0,$Q$49,E128&gt;0,$Q$49,H128=0,0)</f>
        <v>0</v>
      </c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3:47" hidden="1" x14ac:dyDescent="0.25"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3:47" hidden="1" x14ac:dyDescent="0.25">
      <c r="K130" s="33">
        <f>(SUM(K112:K128)*$E$16)+(L130*$E$16)</f>
        <v>0</v>
      </c>
      <c r="L130">
        <f>SUM(L112:L128)</f>
        <v>0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3:47" hidden="1" x14ac:dyDescent="0.25"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3:47" hidden="1" x14ac:dyDescent="0.25">
      <c r="E132" t="str">
        <f>"FALL " &amp;T12</f>
        <v>FALL 2029</v>
      </c>
      <c r="F132" t="str">
        <f>"SPRING " &amp;T13</f>
        <v>SPRING 2030</v>
      </c>
      <c r="G132" t="str">
        <f>"SUMMER " &amp;T13</f>
        <v>SUMMER 2030</v>
      </c>
      <c r="H132" t="s">
        <v>13</v>
      </c>
      <c r="I132" t="s">
        <v>18</v>
      </c>
      <c r="J132" t="s">
        <v>19</v>
      </c>
      <c r="K132" t="s">
        <v>20</v>
      </c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3:47" hidden="1" x14ac:dyDescent="0.25">
      <c r="C133" s="2" t="s">
        <v>25</v>
      </c>
      <c r="E133">
        <f>IF(AND($F$18=$T$12, $E$18=$S$7), T30, 0)</f>
        <v>0</v>
      </c>
      <c r="F133">
        <f>IF(AND($F$18=$T$13, $E$18=$S$8), T30, 0)</f>
        <v>0</v>
      </c>
      <c r="G133">
        <f>IF(AND($F$18=$T$13, $E$18=$S$9), U30, 0)</f>
        <v>0</v>
      </c>
      <c r="H133">
        <f>SUM(E133:G133)</f>
        <v>0</v>
      </c>
      <c r="I133" s="26">
        <f>IF(($E$7=$P$16), H133, 0)</f>
        <v>0</v>
      </c>
      <c r="J133" cm="1">
        <f t="array" ref="J133">_xlfn.IFS($E$12=$Q$7,I133*$Q$9,$E$12=$Q$8,I133*$Q$11,$E$12="",0)</f>
        <v>0</v>
      </c>
      <c r="K133">
        <f>IF(($E$14=$R$7),(J133*$R$9),(J133*$R$10))</f>
        <v>0</v>
      </c>
      <c r="L133">
        <f>IF(K133&gt;0,M133,0)</f>
        <v>0</v>
      </c>
      <c r="M133" cm="1">
        <f t="array" ref="M133">_xlfn.IFS(G133&gt;0,$R$50,F133&gt;0,$Q$50,E133&gt;0,$Q$50,H133=0,0)</f>
        <v>0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3:47" hidden="1" x14ac:dyDescent="0.25">
      <c r="C134" s="2" t="s">
        <v>26</v>
      </c>
      <c r="E134">
        <f>IF(AND($F$18=$T$12, $E$18=$S$7), T31, 0)</f>
        <v>0</v>
      </c>
      <c r="F134">
        <f>IF(AND($F$18=$T$13, $E$18=$S$8), T31, 0)</f>
        <v>0</v>
      </c>
      <c r="G134">
        <f>IF(AND($F$18=$T$13, $E$18=$S$9), U31, 0)</f>
        <v>0</v>
      </c>
      <c r="H134">
        <f t="shared" ref="H134:H137" si="39">SUM(E134:G134)</f>
        <v>0</v>
      </c>
      <c r="I134" s="26">
        <f>IF(($E$7=$P$17), H134, 0)</f>
        <v>0</v>
      </c>
      <c r="J134" cm="1">
        <f t="array" ref="J134">_xlfn.IFS($E$12=$Q$7,I134*$Q$9,$E$12=$Q$8,I134*$Q$11,$E$12="",0)</f>
        <v>0</v>
      </c>
      <c r="K134">
        <f>IF(($E$14=$R$7),(J134*$R$9),(J134*$R$10))</f>
        <v>0</v>
      </c>
      <c r="L134">
        <f t="shared" ref="L134:L149" si="40">IF(K134&gt;0,M134,0)</f>
        <v>0</v>
      </c>
      <c r="M134" cm="1">
        <f t="array" ref="M134">_xlfn.IFS(G134&gt;0,$R$50,F134&gt;0,$Q$50,E134&gt;0,$Q$50,H134=0,0)</f>
        <v>0</v>
      </c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3:47" hidden="1" x14ac:dyDescent="0.25">
      <c r="C135" s="2" t="s">
        <v>30</v>
      </c>
      <c r="E135">
        <f>IF(AND($F$18=$T$12, $E$18=$S$7), T32, 0)</f>
        <v>0</v>
      </c>
      <c r="F135">
        <f>IF(AND($F$18=$T$13, $E$18=$S$8), T32, 0)</f>
        <v>0</v>
      </c>
      <c r="G135">
        <f>IF(AND($F$18=$T$13, $E$18=$S$9), U32, 0)</f>
        <v>0</v>
      </c>
      <c r="H135">
        <f t="shared" si="39"/>
        <v>0</v>
      </c>
      <c r="I135" s="26">
        <f>IF(($E$7=$P$18), H135, 0)</f>
        <v>0</v>
      </c>
      <c r="J135" cm="1">
        <f t="array" ref="J135">_xlfn.IFS($E$12=$Q$7,I135*$Q$9,$E$12=$Q$8,I135*$Q$11,$E$12="",0)</f>
        <v>0</v>
      </c>
      <c r="K135">
        <f>IF(($E$14=$R$7),(J135*$R$9),(J135*$R$10))</f>
        <v>0</v>
      </c>
      <c r="L135">
        <f t="shared" si="40"/>
        <v>0</v>
      </c>
      <c r="M135" cm="1">
        <f t="array" ref="M135">_xlfn.IFS(G135&gt;0,$R$50,F135&gt;0,$Q$50,E135&gt;0,$Q$50,H135=0,0)</f>
        <v>0</v>
      </c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3:47" hidden="1" x14ac:dyDescent="0.25">
      <c r="C136" s="2" t="s">
        <v>27</v>
      </c>
      <c r="E136">
        <f>IF(AND($F$18=$T$12, $E$18=$S$7), T33, 0)</f>
        <v>0</v>
      </c>
      <c r="F136">
        <f>IF(AND($F$18=$T$13, $E$18=$S$8), T33, 0)</f>
        <v>0</v>
      </c>
      <c r="G136">
        <f>IF(AND($F$18=$T$13, $E$18=$S$9), U33, 0)</f>
        <v>0</v>
      </c>
      <c r="H136">
        <f t="shared" si="39"/>
        <v>0</v>
      </c>
      <c r="I136" s="26">
        <f>IF(($E$7=$P$19), H136, 0)</f>
        <v>0</v>
      </c>
      <c r="J136" cm="1">
        <f t="array" ref="J136">_xlfn.IFS($E$12=$Q$7,I136*$Q$9,$E$12=$Q$8,I136*$Q$11,$E$12="",0)</f>
        <v>0</v>
      </c>
      <c r="K136">
        <f>IF(($E$14=$R$7),(J136*$R$9),(J136*$R$10))</f>
        <v>0</v>
      </c>
      <c r="L136">
        <f t="shared" si="40"/>
        <v>0</v>
      </c>
      <c r="M136" cm="1">
        <f t="array" ref="M136">_xlfn.IFS(G136&gt;0,$R$50,F136&gt;0,$Q$50,E136&gt;0,$Q$50,H136=0,0)</f>
        <v>0</v>
      </c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3:47" hidden="1" x14ac:dyDescent="0.25">
      <c r="C137" s="2" t="s">
        <v>28</v>
      </c>
      <c r="E137">
        <f>IF(AND($F$18=$T$12, $E$18=$S$7), T34, 0)</f>
        <v>0</v>
      </c>
      <c r="F137">
        <f>IF(AND($F$18=$T$13, $E$18=$S$8), T34, 0)</f>
        <v>0</v>
      </c>
      <c r="G137">
        <f>IF(AND($F$18=$T$13, $E$18=$S$9), U34, 0)</f>
        <v>0</v>
      </c>
      <c r="H137">
        <f t="shared" si="39"/>
        <v>0</v>
      </c>
      <c r="I137" s="26">
        <f>IF(($E$7=$P$20), H137, 0)</f>
        <v>0</v>
      </c>
      <c r="J137" cm="1">
        <f t="array" ref="J137">_xlfn.IFS($E$12=$Q$7,I137*$Q$9,$E$12=$Q$8,I137*$Q$11,$E$12="",0)</f>
        <v>0</v>
      </c>
      <c r="K137">
        <f>IF(($E$14=$R$7),(J137*$R$9),(J137*$R$10))</f>
        <v>0</v>
      </c>
      <c r="L137">
        <f t="shared" si="40"/>
        <v>0</v>
      </c>
      <c r="M137" cm="1">
        <f t="array" ref="M137">_xlfn.IFS(G137&gt;0,$R$50,F137&gt;0,$Q$50,E137&gt;0,$Q$50,H137=0,0)</f>
        <v>0</v>
      </c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3:47" hidden="1" x14ac:dyDescent="0.25"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3:47" hidden="1" x14ac:dyDescent="0.25">
      <c r="C139" s="2" t="s">
        <v>25</v>
      </c>
      <c r="E139">
        <f>IF(AND($F$19=$T$12, $E$19=$S$7), T30, 0)</f>
        <v>0</v>
      </c>
      <c r="F139">
        <f>IF(AND($F$19=$T$13, $E$19=$S$8), T30, 0)</f>
        <v>0</v>
      </c>
      <c r="G139">
        <f>IF(AND($F$19=$T$13, $E$19=$S$9), U30, 0)</f>
        <v>0</v>
      </c>
      <c r="H139">
        <f t="shared" ref="H139:H143" si="41">SUM(E139:G139)</f>
        <v>0</v>
      </c>
      <c r="I139" s="26">
        <f>IF(($E$7=$P$16), H139, 0)</f>
        <v>0</v>
      </c>
      <c r="J139" cm="1">
        <f t="array" ref="J139">_xlfn.IFS($E$12=$Q$7,I139*$Q$9,$E$12=$Q$8,I139*$Q$11,$E$12="",0)</f>
        <v>0</v>
      </c>
      <c r="K139">
        <f>IF(($E$14=$R$7),(J139*$R$9),(J139*$R$10))</f>
        <v>0</v>
      </c>
      <c r="L139">
        <f t="shared" si="40"/>
        <v>0</v>
      </c>
      <c r="M139" cm="1">
        <f t="array" ref="M139">_xlfn.IFS(G139&gt;0,$R$50,F139&gt;0,$Q$50,E139&gt;0,$Q$50,H139=0,0)</f>
        <v>0</v>
      </c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3:47" hidden="1" x14ac:dyDescent="0.25">
      <c r="C140" s="2" t="s">
        <v>26</v>
      </c>
      <c r="E140">
        <f>IF(AND($F$19=$T$12, $E$19=$S$7), T31, 0)</f>
        <v>0</v>
      </c>
      <c r="F140">
        <f>IF(AND($F$19=$T$13, $E$19=$S$8), T31, 0)</f>
        <v>0</v>
      </c>
      <c r="G140">
        <f>IF(AND($F$19=$T$13, $E$19=$S$9), U31, 0)</f>
        <v>0</v>
      </c>
      <c r="H140">
        <f t="shared" si="41"/>
        <v>0</v>
      </c>
      <c r="I140" s="26">
        <f>IF(($E$7=$P$17), H140, 0)</f>
        <v>0</v>
      </c>
      <c r="J140" cm="1">
        <f t="array" ref="J140">_xlfn.IFS($E$12=$Q$7,I140*$Q$9,$E$12=$Q$8,I140*$Q$11,$E$12="",0)</f>
        <v>0</v>
      </c>
      <c r="K140">
        <f>IF(($E$14=$R$7),(J140*$R$9),(J140*$R$10))</f>
        <v>0</v>
      </c>
      <c r="L140">
        <f t="shared" si="40"/>
        <v>0</v>
      </c>
      <c r="M140" cm="1">
        <f t="array" ref="M140">_xlfn.IFS(G140&gt;0,$R$50,F140&gt;0,$Q$50,E140&gt;0,$Q$50,H140=0,0)</f>
        <v>0</v>
      </c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3:47" hidden="1" x14ac:dyDescent="0.25">
      <c r="C141" s="2" t="s">
        <v>30</v>
      </c>
      <c r="E141">
        <f>IF(AND($F$19=$T$12, $E$19=$S$7), T32, 0)</f>
        <v>0</v>
      </c>
      <c r="F141">
        <f>IF(AND($F$19=$T$13, $E$19=$S$8), T32, 0)</f>
        <v>0</v>
      </c>
      <c r="G141">
        <f>IF(AND($F$19=$T$13, $E$19=$S$9), U32, 0)</f>
        <v>0</v>
      </c>
      <c r="H141">
        <f t="shared" si="41"/>
        <v>0</v>
      </c>
      <c r="I141" s="26">
        <f>IF(($E$7=$P$18), H141, 0)</f>
        <v>0</v>
      </c>
      <c r="J141" cm="1">
        <f t="array" ref="J141">_xlfn.IFS($E$12=$Q$7,I141*$Q$9,$E$12=$Q$8,I141*$Q$11,$E$12="",0)</f>
        <v>0</v>
      </c>
      <c r="K141">
        <f>IF(($E$14=$R$7),(J141*$R$9),(J141*$R$10))</f>
        <v>0</v>
      </c>
      <c r="L141">
        <f t="shared" si="40"/>
        <v>0</v>
      </c>
      <c r="M141" cm="1">
        <f t="array" ref="M141">_xlfn.IFS(G141&gt;0,$R$50,F141&gt;0,$Q$50,E141&gt;0,$Q$50,H141=0,0)</f>
        <v>0</v>
      </c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3:47" hidden="1" x14ac:dyDescent="0.25">
      <c r="C142" s="2" t="s">
        <v>27</v>
      </c>
      <c r="E142">
        <f>IF(AND($F$19=$T$12, $E$19=$S$7), T33, 0)</f>
        <v>0</v>
      </c>
      <c r="F142">
        <f>IF(AND($F$19=$T$13, $E$19=$S$8), T33, 0)</f>
        <v>0</v>
      </c>
      <c r="G142">
        <f>IF(AND($F$19=$T$13, $E$19=$S$9), U33, 0)</f>
        <v>0</v>
      </c>
      <c r="H142">
        <f t="shared" si="41"/>
        <v>0</v>
      </c>
      <c r="I142" s="26">
        <f>IF(($E$7=$P$19), H142, 0)</f>
        <v>0</v>
      </c>
      <c r="J142" cm="1">
        <f t="array" ref="J142">_xlfn.IFS($E$12=$Q$7,I142*$Q$9,$E$12=$Q$8,I142*$Q$11,$E$12="",0)</f>
        <v>0</v>
      </c>
      <c r="K142">
        <f>IF(($E$14=$R$7),(J142*$R$9),(J142*$R$10))</f>
        <v>0</v>
      </c>
      <c r="L142">
        <f t="shared" si="40"/>
        <v>0</v>
      </c>
      <c r="M142" cm="1">
        <f t="array" ref="M142">_xlfn.IFS(G142&gt;0,$R$50,F142&gt;0,$Q$50,E142&gt;0,$Q$50,H142=0,0)</f>
        <v>0</v>
      </c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3:47" hidden="1" x14ac:dyDescent="0.25">
      <c r="C143" s="2" t="s">
        <v>28</v>
      </c>
      <c r="E143">
        <f>IF(AND($F$19=$T$12, $E$19=$S$7), T34, 0)</f>
        <v>0</v>
      </c>
      <c r="F143">
        <f>IF(AND($F$19=$T$13, $E$19=$S$8), T34, 0)</f>
        <v>0</v>
      </c>
      <c r="G143">
        <f>IF(AND($F$19=$T$13, $E$19=$S$9), U34, 0)</f>
        <v>0</v>
      </c>
      <c r="H143">
        <f t="shared" si="41"/>
        <v>0</v>
      </c>
      <c r="I143" s="26">
        <f>IF(($E$7=$P$20), H143, 0)</f>
        <v>0</v>
      </c>
      <c r="J143" cm="1">
        <f t="array" ref="J143">_xlfn.IFS($E$12=$Q$7,I143*$Q$9,$E$12=$Q$8,I143*$Q$11,$E$12="",0)</f>
        <v>0</v>
      </c>
      <c r="K143">
        <f>IF(($E$14=$R$7),(J143*$R$9),(J143*$R$10))</f>
        <v>0</v>
      </c>
      <c r="L143">
        <f t="shared" si="40"/>
        <v>0</v>
      </c>
      <c r="M143" cm="1">
        <f t="array" ref="M143">_xlfn.IFS(G143&gt;0,$R$50,F143&gt;0,$Q$50,E143&gt;0,$Q$50,H143=0,0)</f>
        <v>0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3:47" hidden="1" x14ac:dyDescent="0.25"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3:47" hidden="1" x14ac:dyDescent="0.25">
      <c r="C145" s="2" t="s">
        <v>25</v>
      </c>
      <c r="E145">
        <f>IF(AND($F$20=$T$12, $E$20=$S$7), T30, 0)</f>
        <v>0</v>
      </c>
      <c r="F145">
        <f>IF(AND($F$20=$T$13, $E$20=$S$8), T30, 0)</f>
        <v>0</v>
      </c>
      <c r="G145">
        <f>IF(AND($F$20=$T$13, $E$20=$S$9), U30, 0)</f>
        <v>0</v>
      </c>
      <c r="H145">
        <f t="shared" ref="H145:H149" si="42">SUM(E145:G145)</f>
        <v>0</v>
      </c>
      <c r="I145" s="26">
        <f>IF(($E$7=$P$16), H145, 0)</f>
        <v>0</v>
      </c>
      <c r="J145" cm="1">
        <f t="array" ref="J145">_xlfn.IFS($E$12=$Q$7,I145*$Q$9,$E$12=$Q$8,I145*$Q$11,$E$12="",0)</f>
        <v>0</v>
      </c>
      <c r="K145">
        <f>IF(($E$14=$R$7),(J145*$R$9),(J145*$R$10))</f>
        <v>0</v>
      </c>
      <c r="L145">
        <f t="shared" si="40"/>
        <v>0</v>
      </c>
      <c r="M145" cm="1">
        <f t="array" ref="M145">_xlfn.IFS(G145&gt;0,$R$50,F145&gt;0,$Q$50,E145&gt;0,$Q$50,H145=0,0)</f>
        <v>0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3:47" hidden="1" x14ac:dyDescent="0.25">
      <c r="C146" s="2" t="s">
        <v>26</v>
      </c>
      <c r="E146">
        <f>IF(AND($F$20=$T$12, $E$20=$S$7), T31, 0)</f>
        <v>0</v>
      </c>
      <c r="F146">
        <f>IF(AND($F$20=$T$13, $E$20=$S$8), T31, 0)</f>
        <v>0</v>
      </c>
      <c r="G146">
        <f>IF(AND($F$20=$T$13, $E$20=$S$9), U31, 0)</f>
        <v>0</v>
      </c>
      <c r="H146">
        <f t="shared" si="42"/>
        <v>0</v>
      </c>
      <c r="I146" s="26">
        <f>IF(($E$7=$P$17), H146, 0)</f>
        <v>0</v>
      </c>
      <c r="J146" cm="1">
        <f t="array" ref="J146">_xlfn.IFS($E$12=$Q$7,I146*$Q$9,$E$12=$Q$8,I146*$Q$11,$E$12="",0)</f>
        <v>0</v>
      </c>
      <c r="K146">
        <f>IF(($E$14=$R$7),(J146*$R$9),(J146*$R$10))</f>
        <v>0</v>
      </c>
      <c r="L146">
        <f t="shared" si="40"/>
        <v>0</v>
      </c>
      <c r="M146" cm="1">
        <f t="array" ref="M146">_xlfn.IFS(G146&gt;0,$R$50,F146&gt;0,$Q$50,E146&gt;0,$Q$50,H146=0,0)</f>
        <v>0</v>
      </c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3:47" hidden="1" x14ac:dyDescent="0.25">
      <c r="C147" s="2" t="s">
        <v>30</v>
      </c>
      <c r="E147">
        <f>IF(AND($F$20=$T$12, $E$20=$S$7), T32, 0)</f>
        <v>0</v>
      </c>
      <c r="F147">
        <f>IF(AND($F$20=$T$13, $E$20=$S$8), T32, 0)</f>
        <v>0</v>
      </c>
      <c r="G147">
        <f>IF(AND($F$20=$T$13, $E$20=$S$9), U32, 0)</f>
        <v>0</v>
      </c>
      <c r="H147">
        <f t="shared" si="42"/>
        <v>0</v>
      </c>
      <c r="I147" s="26">
        <f>IF(($E$7=$P$18), H147, 0)</f>
        <v>0</v>
      </c>
      <c r="J147" cm="1">
        <f t="array" ref="J147">_xlfn.IFS($E$12=$Q$7,I147*$Q$9,$E$12=$Q$8,I147*$Q$11,$E$12="",0)</f>
        <v>0</v>
      </c>
      <c r="K147">
        <f>IF(($E$14=$R$7),(J147*$R$9),(J147*$R$10))</f>
        <v>0</v>
      </c>
      <c r="L147">
        <f t="shared" si="40"/>
        <v>0</v>
      </c>
      <c r="M147" cm="1">
        <f t="array" ref="M147">_xlfn.IFS(G147&gt;0,$R$50,F147&gt;0,$Q$50,E147&gt;0,$Q$50,H147=0,0)</f>
        <v>0</v>
      </c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3:47" hidden="1" x14ac:dyDescent="0.25">
      <c r="C148" s="2" t="s">
        <v>27</v>
      </c>
      <c r="E148">
        <f>IF(AND($F$20=$T$12, $E$20=$S$7), T33, 0)</f>
        <v>0</v>
      </c>
      <c r="F148">
        <f>IF(AND($F$20=$T$13, $E$20=$S$8), T33, 0)</f>
        <v>0</v>
      </c>
      <c r="G148">
        <f>IF(AND($F$20=$T$13, $E$20=$S$9), U33, 0)</f>
        <v>0</v>
      </c>
      <c r="H148">
        <f t="shared" si="42"/>
        <v>0</v>
      </c>
      <c r="I148" s="26">
        <f>IF(($E$7=$P$19), H148, 0)</f>
        <v>0</v>
      </c>
      <c r="J148" cm="1">
        <f t="array" ref="J148">_xlfn.IFS($E$12=$Q$7,I148*$Q$9,$E$12=$Q$8,I148*$Q$11,$E$12="",0)</f>
        <v>0</v>
      </c>
      <c r="K148">
        <f>IF(($E$14=$R$7),(J148*$R$9),(J148*$R$10))</f>
        <v>0</v>
      </c>
      <c r="L148">
        <f t="shared" si="40"/>
        <v>0</v>
      </c>
      <c r="M148" cm="1">
        <f t="array" ref="M148">_xlfn.IFS(G148&gt;0,$R$50,F148&gt;0,$Q$50,E148&gt;0,$Q$50,H148=0,0)</f>
        <v>0</v>
      </c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3:47" hidden="1" x14ac:dyDescent="0.25">
      <c r="C149" s="2" t="s">
        <v>28</v>
      </c>
      <c r="E149">
        <f>IF(AND($F$20=$T$12, $E$20=$S$7), T34, 0)</f>
        <v>0</v>
      </c>
      <c r="F149">
        <f>IF(AND($F$20=$T$13, $E$20=$S$8), T34, 0)</f>
        <v>0</v>
      </c>
      <c r="G149">
        <f>IF(AND($F$20=$T$13, $E$20=$S$9), U34, 0)</f>
        <v>0</v>
      </c>
      <c r="H149">
        <f t="shared" si="42"/>
        <v>0</v>
      </c>
      <c r="I149" s="26">
        <f>IF(($E$7=$P$20), H149, 0)</f>
        <v>0</v>
      </c>
      <c r="J149" cm="1">
        <f t="array" ref="J149">_xlfn.IFS($E$12=$Q$7,I149*$Q$9,$E$12=$Q$8,I149*$Q$11,$E$12="",0)</f>
        <v>0</v>
      </c>
      <c r="K149">
        <f>IF(($E$14=$R$7),(J149*$R$9),(J149*$R$10))</f>
        <v>0</v>
      </c>
      <c r="L149">
        <f t="shared" si="40"/>
        <v>0</v>
      </c>
      <c r="M149" cm="1">
        <f t="array" ref="M149">_xlfn.IFS(G149&gt;0,$R$50,F149&gt;0,$Q$50,E149&gt;0,$Q$50,H149=0,0)</f>
        <v>0</v>
      </c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3:47" hidden="1" x14ac:dyDescent="0.25"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3:47" hidden="1" x14ac:dyDescent="0.25">
      <c r="K151" s="33">
        <f>(SUM(K133:K149)*$E$16)+(L151*$E$16)</f>
        <v>0</v>
      </c>
      <c r="L151">
        <f>SUM(L133:L149)</f>
        <v>0</v>
      </c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3:47" hidden="1" x14ac:dyDescent="0.25"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3:47" hidden="1" x14ac:dyDescent="0.25">
      <c r="E153" t="str">
        <f>"FALL " &amp;T13</f>
        <v>FALL 2030</v>
      </c>
      <c r="F153" t="str">
        <f>"SPRING " &amp;T14</f>
        <v>SPRING 2031</v>
      </c>
      <c r="G153" t="str">
        <f>"SUMMER " &amp;T14</f>
        <v>SUMMER 2031</v>
      </c>
      <c r="H153" t="s">
        <v>13</v>
      </c>
      <c r="I153" t="s">
        <v>18</v>
      </c>
      <c r="J153" t="s">
        <v>19</v>
      </c>
      <c r="K153" t="s">
        <v>20</v>
      </c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3:47" hidden="1" x14ac:dyDescent="0.25">
      <c r="C154" s="2" t="s">
        <v>25</v>
      </c>
      <c r="E154">
        <f>IF(AND($F$18=$T$13, $E$18=$S$7), T37, 0)</f>
        <v>0</v>
      </c>
      <c r="F154">
        <f>IF(AND($F$18=$T$14, $E$18=$S$8), T37, 0)</f>
        <v>0</v>
      </c>
      <c r="G154">
        <f>IF(AND($F$18=$T$14, $E$18=$S$9), U37, 0)</f>
        <v>0</v>
      </c>
      <c r="H154">
        <f>SUM(E154:G154)</f>
        <v>0</v>
      </c>
      <c r="I154" s="26">
        <f>IF(($E$7=$P$16), H154, 0)</f>
        <v>0</v>
      </c>
      <c r="J154" cm="1">
        <f t="array" ref="J154">_xlfn.IFS($E$12=$Q$7,I154*$Q$9,$E$12=$Q$8,I154*$Q$11,$E$12="",0)</f>
        <v>0</v>
      </c>
      <c r="K154">
        <f>IF(($E$14=$R$7),(J154*$R$9),(J154*$R$10))</f>
        <v>0</v>
      </c>
      <c r="L154">
        <f>IF(K154&gt;0,M154,0)</f>
        <v>0</v>
      </c>
      <c r="M154" cm="1">
        <f t="array" ref="M154">_xlfn.IFS(G154&gt;0,$R$51,F154&gt;0,$Q$51,E154&gt;0,$Q$51,H154=0,0)</f>
        <v>0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3:47" hidden="1" x14ac:dyDescent="0.25">
      <c r="C155" s="2" t="s">
        <v>26</v>
      </c>
      <c r="E155">
        <f>IF(AND($F$18=$T$13, $E$18=$S$7), T38, 0)</f>
        <v>0</v>
      </c>
      <c r="F155">
        <f>IF(AND($F$18=$T$14, $E$18=$S$8), T38, 0)</f>
        <v>0</v>
      </c>
      <c r="G155">
        <f>IF(AND($F$18=$T$14, $E$18=$S$9), U38, 0)</f>
        <v>0</v>
      </c>
      <c r="H155">
        <f t="shared" ref="H155:H158" si="43">SUM(E155:G155)</f>
        <v>0</v>
      </c>
      <c r="I155" s="26">
        <f>IF(($E$7=$P$17), H155, 0)</f>
        <v>0</v>
      </c>
      <c r="J155" cm="1">
        <f t="array" ref="J155">_xlfn.IFS($E$12=$Q$7,I155*$Q$9,$E$12=$Q$8,I155*$Q$11,$E$12="",0)</f>
        <v>0</v>
      </c>
      <c r="K155">
        <f>IF(($E$14=$R$7),(J155*$R$9),(J155*$R$10))</f>
        <v>0</v>
      </c>
      <c r="L155">
        <f t="shared" ref="L155:L170" si="44">IF(K155&gt;0,M155,0)</f>
        <v>0</v>
      </c>
      <c r="M155" cm="1">
        <f t="array" ref="M155">_xlfn.IFS(G155&gt;0,$R$51,F155&gt;0,$Q$51,E155&gt;0,$Q$51,H155=0,0)</f>
        <v>0</v>
      </c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3:47" hidden="1" x14ac:dyDescent="0.25">
      <c r="C156" s="2" t="s">
        <v>30</v>
      </c>
      <c r="E156">
        <f>IF(AND($F$18=$T$13, $E$18=$S$7), T39, 0)</f>
        <v>0</v>
      </c>
      <c r="F156">
        <f>IF(AND($F$18=$T$14, $E$18=$S$8), T39, 0)</f>
        <v>0</v>
      </c>
      <c r="G156">
        <f>IF(AND($F$18=$T$14, $E$18=$S$9), U39, 0)</f>
        <v>0</v>
      </c>
      <c r="H156">
        <f t="shared" si="43"/>
        <v>0</v>
      </c>
      <c r="I156" s="26">
        <f>IF(($E$7=$P$18), H156, 0)</f>
        <v>0</v>
      </c>
      <c r="J156" cm="1">
        <f t="array" ref="J156">_xlfn.IFS($E$12=$Q$7,I156*$Q$9,$E$12=$Q$8,I156*$Q$11,$E$12="",0)</f>
        <v>0</v>
      </c>
      <c r="K156">
        <f>IF(($E$14=$R$7),(J156*$R$9),(J156*$R$10))</f>
        <v>0</v>
      </c>
      <c r="L156">
        <f t="shared" si="44"/>
        <v>0</v>
      </c>
      <c r="M156" cm="1">
        <f t="array" ref="M156">_xlfn.IFS(G156&gt;0,$R$51,F156&gt;0,$Q$51,E156&gt;0,$Q$51,H156=0,0)</f>
        <v>0</v>
      </c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3:47" hidden="1" x14ac:dyDescent="0.25">
      <c r="C157" s="2" t="s">
        <v>27</v>
      </c>
      <c r="E157">
        <f>IF(AND($F$18=$T$13, $E$18=$S$7), T40, 0)</f>
        <v>0</v>
      </c>
      <c r="F157">
        <f>IF(AND($F$18=$T$14, $E$18=$S$8), T40, 0)</f>
        <v>0</v>
      </c>
      <c r="G157">
        <f>IF(AND($F$18=$T$14, $E$18=$S$9), U40, 0)</f>
        <v>0</v>
      </c>
      <c r="H157">
        <f t="shared" si="43"/>
        <v>0</v>
      </c>
      <c r="I157" s="26">
        <f>IF(($E$7=$P$19), H157, 0)</f>
        <v>0</v>
      </c>
      <c r="J157" cm="1">
        <f t="array" ref="J157">_xlfn.IFS($E$12=$Q$7,I157*$Q$9,$E$12=$Q$8,I157*$Q$11,$E$12="",0)</f>
        <v>0</v>
      </c>
      <c r="K157">
        <f>IF(($E$14=$R$7),(J157*$R$9),(J157*$R$10))</f>
        <v>0</v>
      </c>
      <c r="L157">
        <f t="shared" si="44"/>
        <v>0</v>
      </c>
      <c r="M157" cm="1">
        <f t="array" ref="M157">_xlfn.IFS(G157&gt;0,$R$51,F157&gt;0,$Q$51,E157&gt;0,$Q$51,H157=0,0)</f>
        <v>0</v>
      </c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3:47" hidden="1" x14ac:dyDescent="0.25">
      <c r="C158" s="2" t="s">
        <v>28</v>
      </c>
      <c r="E158">
        <f>IF(AND($F$18=$T$13, $E$18=$S$7), T41, 0)</f>
        <v>0</v>
      </c>
      <c r="F158">
        <f>IF(AND($F$18=$T$14, $E$18=$S$8), T41, 0)</f>
        <v>0</v>
      </c>
      <c r="G158">
        <f>IF(AND($F$18=$T$14, $E$18=$S$9), U41, 0)</f>
        <v>0</v>
      </c>
      <c r="H158">
        <f t="shared" si="43"/>
        <v>0</v>
      </c>
      <c r="I158" s="26">
        <f>IF(($E$7=$P$20), H158, 0)</f>
        <v>0</v>
      </c>
      <c r="J158" cm="1">
        <f t="array" ref="J158">_xlfn.IFS($E$12=$Q$7,I158*$Q$9,$E$12=$Q$8,I158*$Q$11,$E$12="",0)</f>
        <v>0</v>
      </c>
      <c r="K158">
        <f>IF(($E$14=$R$7),(J158*$R$9),(J158*$R$10))</f>
        <v>0</v>
      </c>
      <c r="L158">
        <f t="shared" si="44"/>
        <v>0</v>
      </c>
      <c r="M158" cm="1">
        <f t="array" ref="M158">_xlfn.IFS(G158&gt;0,$R$51,F158&gt;0,$Q$51,E158&gt;0,$Q$51,H158=0,0)</f>
        <v>0</v>
      </c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3:47" hidden="1" x14ac:dyDescent="0.25"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3:47" hidden="1" x14ac:dyDescent="0.25">
      <c r="C160" s="2" t="s">
        <v>25</v>
      </c>
      <c r="E160">
        <f>IF(AND($F$19=$T$13, $E$19=$S$7), T37, 0)</f>
        <v>0</v>
      </c>
      <c r="F160">
        <f>IF(AND($F$19=$T$14, $E$19=$S$8), T37, 0)</f>
        <v>0</v>
      </c>
      <c r="G160">
        <f>IF(AND($F$19=$T$14, $E$19=$S$9), U37, 0)</f>
        <v>0</v>
      </c>
      <c r="H160">
        <f t="shared" ref="H160:H164" si="45">SUM(E160:G160)</f>
        <v>0</v>
      </c>
      <c r="I160" s="26">
        <f>IF(($E$7=$P$16), H160, 0)</f>
        <v>0</v>
      </c>
      <c r="J160" cm="1">
        <f t="array" ref="J160">_xlfn.IFS($E$12=$Q$7,I160*$Q$9,$E$12=$Q$8,I160*$Q$11,$E$12="",0)</f>
        <v>0</v>
      </c>
      <c r="K160">
        <f>IF(($E$14=$R$7),(J160*$R$9),(J160*$R$10))</f>
        <v>0</v>
      </c>
      <c r="L160">
        <f t="shared" si="44"/>
        <v>0</v>
      </c>
      <c r="M160" cm="1">
        <f t="array" ref="M160">_xlfn.IFS(G160&gt;0,$R$51,F160&gt;0,$Q$51,E160&gt;0,$Q$51,H160=0,0)</f>
        <v>0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</row>
    <row r="161" spans="3:47" hidden="1" x14ac:dyDescent="0.25">
      <c r="C161" s="2" t="s">
        <v>26</v>
      </c>
      <c r="E161">
        <f>IF(AND($F$19=$T$13, $E$19=$S$7), T38, 0)</f>
        <v>0</v>
      </c>
      <c r="F161">
        <f>IF(AND($F$19=$T$14, $E$19=$S$8), T38, 0)</f>
        <v>0</v>
      </c>
      <c r="G161">
        <f>IF(AND($F$19=$T$14, $E$19=$S$9), U38, 0)</f>
        <v>0</v>
      </c>
      <c r="H161">
        <f t="shared" si="45"/>
        <v>0</v>
      </c>
      <c r="I161" s="26">
        <f>IF(($E$7=$P$17), H161, 0)</f>
        <v>0</v>
      </c>
      <c r="J161" cm="1">
        <f t="array" ref="J161">_xlfn.IFS($E$12=$Q$7,I161*$Q$9,$E$12=$Q$8,I161*$Q$11,$E$12="",0)</f>
        <v>0</v>
      </c>
      <c r="K161">
        <f>IF(($E$14=$R$7),(J161*$R$9),(J161*$R$10))</f>
        <v>0</v>
      </c>
      <c r="L161">
        <f t="shared" si="44"/>
        <v>0</v>
      </c>
      <c r="M161" cm="1">
        <f t="array" ref="M161">_xlfn.IFS(G161&gt;0,$R$51,F161&gt;0,$Q$51,E161&gt;0,$Q$51,H161=0,0)</f>
        <v>0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</row>
    <row r="162" spans="3:47" hidden="1" x14ac:dyDescent="0.25">
      <c r="C162" s="2" t="s">
        <v>30</v>
      </c>
      <c r="E162">
        <f>IF(AND($F$19=$T$13, $E$19=$S$7), T39, 0)</f>
        <v>0</v>
      </c>
      <c r="F162">
        <f>IF(AND($F$19=$T$14, $E$19=$S$8), T39, 0)</f>
        <v>0</v>
      </c>
      <c r="G162">
        <f>IF(AND($F$19=$T$14, $E$19=$S$9), U39, 0)</f>
        <v>0</v>
      </c>
      <c r="H162">
        <f t="shared" si="45"/>
        <v>0</v>
      </c>
      <c r="I162" s="26">
        <f>IF(($E$7=$P$18), H162, 0)</f>
        <v>0</v>
      </c>
      <c r="J162" cm="1">
        <f t="array" ref="J162">_xlfn.IFS($E$12=$Q$7,I162*$Q$9,$E$12=$Q$8,I162*$Q$11,$E$12="",0)</f>
        <v>0</v>
      </c>
      <c r="K162">
        <f>IF(($E$14=$R$7),(J162*$R$9),(J162*$R$10))</f>
        <v>0</v>
      </c>
      <c r="L162">
        <f t="shared" si="44"/>
        <v>0</v>
      </c>
      <c r="M162" cm="1">
        <f t="array" ref="M162">_xlfn.IFS(G162&gt;0,$R$51,F162&gt;0,$Q$51,E162&gt;0,$Q$51,H162=0,0)</f>
        <v>0</v>
      </c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</row>
    <row r="163" spans="3:47" hidden="1" x14ac:dyDescent="0.25">
      <c r="C163" s="2" t="s">
        <v>27</v>
      </c>
      <c r="E163">
        <f>IF(AND($F$19=$T$13, $E$19=$S$7), T40, 0)</f>
        <v>0</v>
      </c>
      <c r="F163">
        <f>IF(AND($F$19=$T$14, $E$19=$S$8), T40, 0)</f>
        <v>0</v>
      </c>
      <c r="G163">
        <f>IF(AND($F$19=$T$14, $E$19=$S$9), U40, 0)</f>
        <v>0</v>
      </c>
      <c r="H163">
        <f t="shared" si="45"/>
        <v>0</v>
      </c>
      <c r="I163" s="26">
        <f>IF(($E$7=$P$19), H163, 0)</f>
        <v>0</v>
      </c>
      <c r="J163" cm="1">
        <f t="array" ref="J163">_xlfn.IFS($E$12=$Q$7,I163*$Q$9,$E$12=$Q$8,I163*$Q$11,$E$12="",0)</f>
        <v>0</v>
      </c>
      <c r="K163">
        <f>IF(($E$14=$R$7),(J163*$R$9),(J163*$R$10))</f>
        <v>0</v>
      </c>
      <c r="L163">
        <f t="shared" si="44"/>
        <v>0</v>
      </c>
      <c r="M163" cm="1">
        <f t="array" ref="M163">_xlfn.IFS(G163&gt;0,$R$51,F163&gt;0,$Q$51,E163&gt;0,$Q$51,H163=0,0)</f>
        <v>0</v>
      </c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</row>
    <row r="164" spans="3:47" hidden="1" x14ac:dyDescent="0.25">
      <c r="C164" s="2" t="s">
        <v>28</v>
      </c>
      <c r="E164">
        <f>IF(AND($F$19=$T$13, $E$19=$S$7), T41, 0)</f>
        <v>0</v>
      </c>
      <c r="F164">
        <f>IF(AND($F$19=$T$14, $E$19=$S$8), T41, 0)</f>
        <v>0</v>
      </c>
      <c r="G164">
        <f>IF(AND($F$19=$T$14, $E$19=$S$9), U41, 0)</f>
        <v>0</v>
      </c>
      <c r="H164">
        <f t="shared" si="45"/>
        <v>0</v>
      </c>
      <c r="I164" s="26">
        <f>IF(($E$7=$P$20), H164, 0)</f>
        <v>0</v>
      </c>
      <c r="J164" cm="1">
        <f t="array" ref="J164">_xlfn.IFS($E$12=$Q$7,I164*$Q$9,$E$12=$Q$8,I164*$Q$11,$E$12="",0)</f>
        <v>0</v>
      </c>
      <c r="K164">
        <f>IF(($E$14=$R$7),(J164*$R$9),(J164*$R$10))</f>
        <v>0</v>
      </c>
      <c r="L164">
        <f t="shared" si="44"/>
        <v>0</v>
      </c>
      <c r="M164" cm="1">
        <f t="array" ref="M164">_xlfn.IFS(G164&gt;0,$R$51,F164&gt;0,$Q$51,E164&gt;0,$Q$51,H164=0,0)</f>
        <v>0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</row>
    <row r="165" spans="3:47" hidden="1" x14ac:dyDescent="0.25"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</row>
    <row r="166" spans="3:47" hidden="1" x14ac:dyDescent="0.25">
      <c r="C166" s="2" t="s">
        <v>25</v>
      </c>
      <c r="E166">
        <f>IF(AND($F$20=$T$13, $E$20=$S$7), T37, 0)</f>
        <v>0</v>
      </c>
      <c r="F166">
        <f>IF(AND($F$20=$T$14, $E$20=$S$8), T37, 0)</f>
        <v>0</v>
      </c>
      <c r="G166">
        <f>IF(AND($F$20=$T$14, $E$20=$S$9), U37, 0)</f>
        <v>0</v>
      </c>
      <c r="H166">
        <f t="shared" ref="H166:H170" si="46">SUM(E166:G166)</f>
        <v>0</v>
      </c>
      <c r="I166" s="26">
        <f>IF(($E$7=$P$16), H166, 0)</f>
        <v>0</v>
      </c>
      <c r="J166" cm="1">
        <f t="array" ref="J166">_xlfn.IFS($E$12=$Q$7,I166*$Q$9,$E$12=$Q$8,I166*$Q$11,$E$12="",0)</f>
        <v>0</v>
      </c>
      <c r="K166">
        <f>IF(($E$14=$R$7),(J166*$R$9),(J166*$R$10))</f>
        <v>0</v>
      </c>
      <c r="L166">
        <f t="shared" si="44"/>
        <v>0</v>
      </c>
      <c r="M166" cm="1">
        <f t="array" ref="M166">_xlfn.IFS(G166&gt;0,$R$51,F166&gt;0,$Q$51,E166&gt;0,$Q$51,H166=0,0)</f>
        <v>0</v>
      </c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</row>
    <row r="167" spans="3:47" hidden="1" x14ac:dyDescent="0.25">
      <c r="C167" s="2" t="s">
        <v>26</v>
      </c>
      <c r="E167">
        <f>IF(AND($F$20=$T$13, $E$20=$S$7), T38, 0)</f>
        <v>0</v>
      </c>
      <c r="F167">
        <f>IF(AND($F$20=$T$14, $E$20=$S$8), T38, 0)</f>
        <v>0</v>
      </c>
      <c r="G167">
        <f>IF(AND($F$20=$T$14, $E$20=$S$9), U38, 0)</f>
        <v>0</v>
      </c>
      <c r="H167">
        <f t="shared" si="46"/>
        <v>0</v>
      </c>
      <c r="I167" s="26">
        <f>IF(($E$7=$P$17), H167, 0)</f>
        <v>0</v>
      </c>
      <c r="J167" cm="1">
        <f t="array" ref="J167">_xlfn.IFS($E$12=$Q$7,I167*$Q$9,$E$12=$Q$8,I167*$Q$11,$E$12="",0)</f>
        <v>0</v>
      </c>
      <c r="K167">
        <f>IF(($E$14=$R$7),(J167*$R$9),(J167*$R$10))</f>
        <v>0</v>
      </c>
      <c r="L167">
        <f t="shared" si="44"/>
        <v>0</v>
      </c>
      <c r="M167" cm="1">
        <f t="array" ref="M167">_xlfn.IFS(G167&gt;0,$R$51,F167&gt;0,$Q$51,E167&gt;0,$Q$51,H167=0,0)</f>
        <v>0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</row>
    <row r="168" spans="3:47" hidden="1" x14ac:dyDescent="0.25">
      <c r="C168" s="2" t="s">
        <v>30</v>
      </c>
      <c r="E168">
        <f>IF(AND($F$20=$T$13, $E$20=$S$7), T39, 0)</f>
        <v>0</v>
      </c>
      <c r="F168">
        <f>IF(AND($F$20=$T$14, $E$20=$S$8), T39, 0)</f>
        <v>0</v>
      </c>
      <c r="G168">
        <f>IF(AND($F$20=$T$14, $E$20=$S$9), U39, 0)</f>
        <v>0</v>
      </c>
      <c r="H168">
        <f t="shared" si="46"/>
        <v>0</v>
      </c>
      <c r="I168" s="26">
        <f>IF(($E$7=$P$18), H168, 0)</f>
        <v>0</v>
      </c>
      <c r="J168" cm="1">
        <f t="array" ref="J168">_xlfn.IFS($E$12=$Q$7,I168*$Q$9,$E$12=$Q$8,I168*$Q$11,$E$12="",0)</f>
        <v>0</v>
      </c>
      <c r="K168">
        <f>IF(($E$14=$R$7),(J168*$R$9),(J168*$R$10))</f>
        <v>0</v>
      </c>
      <c r="L168">
        <f t="shared" si="44"/>
        <v>0</v>
      </c>
      <c r="M168" cm="1">
        <f t="array" ref="M168">_xlfn.IFS(G168&gt;0,$R$51,F168&gt;0,$Q$51,E168&gt;0,$Q$51,H168=0,0)</f>
        <v>0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</row>
    <row r="169" spans="3:47" hidden="1" x14ac:dyDescent="0.25">
      <c r="C169" s="2" t="s">
        <v>27</v>
      </c>
      <c r="E169">
        <f>IF(AND($F$20=$T$13, $E$20=$S$7), T40, 0)</f>
        <v>0</v>
      </c>
      <c r="F169">
        <f>IF(AND($F$20=$T$14, $E$20=$S$8), T40, 0)</f>
        <v>0</v>
      </c>
      <c r="G169">
        <f>IF(AND($F$20=$T$14, $E$20=$S$9), U40, 0)</f>
        <v>0</v>
      </c>
      <c r="H169">
        <f t="shared" si="46"/>
        <v>0</v>
      </c>
      <c r="I169" s="26">
        <f>IF(($E$7=$P$19), H169, 0)</f>
        <v>0</v>
      </c>
      <c r="J169" cm="1">
        <f t="array" ref="J169">_xlfn.IFS($E$12=$Q$7,I169*$Q$9,$E$12=$Q$8,I169*$Q$11,$E$12="",0)</f>
        <v>0</v>
      </c>
      <c r="K169">
        <f>IF(($E$14=$R$7),(J169*$R$9),(J169*$R$10))</f>
        <v>0</v>
      </c>
      <c r="L169">
        <f t="shared" si="44"/>
        <v>0</v>
      </c>
      <c r="M169" cm="1">
        <f t="array" ref="M169">_xlfn.IFS(G169&gt;0,$R$51,F169&gt;0,$Q$51,E169&gt;0,$Q$51,H169=0,0)</f>
        <v>0</v>
      </c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</row>
    <row r="170" spans="3:47" hidden="1" x14ac:dyDescent="0.25">
      <c r="C170" s="2" t="s">
        <v>28</v>
      </c>
      <c r="E170">
        <f>IF(AND($F$20=$T$13, $E$20=$S$7), T41, 0)</f>
        <v>0</v>
      </c>
      <c r="F170">
        <f>IF(AND($F$20=$T$14, $E$20=$S$8), T41, 0)</f>
        <v>0</v>
      </c>
      <c r="G170">
        <f>IF(AND($F$20=$T$14, $E$20=$S$9), U41, 0)</f>
        <v>0</v>
      </c>
      <c r="H170">
        <f t="shared" si="46"/>
        <v>0</v>
      </c>
      <c r="I170" s="26">
        <f>IF(($E$7=$P$20), H170, 0)</f>
        <v>0</v>
      </c>
      <c r="J170" cm="1">
        <f t="array" ref="J170">_xlfn.IFS($E$12=$Q$7,I170*$Q$9,$E$12=$Q$8,I170*$Q$11,$E$12="",0)</f>
        <v>0</v>
      </c>
      <c r="K170">
        <f>IF(($E$14=$R$7),(J170*$R$9),(J170*$R$10))</f>
        <v>0</v>
      </c>
      <c r="L170">
        <f t="shared" si="44"/>
        <v>0</v>
      </c>
      <c r="M170" cm="1">
        <f t="array" ref="M170">_xlfn.IFS(G170&gt;0,$R$51,F170&gt;0,$Q$51,E170&gt;0,$Q$51,H170=0,0)</f>
        <v>0</v>
      </c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</row>
    <row r="171" spans="3:47" hidden="1" x14ac:dyDescent="0.25"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</row>
    <row r="172" spans="3:47" hidden="1" x14ac:dyDescent="0.25">
      <c r="K172" s="33">
        <f>(SUM(K154:K170)*$E$16)+(L172*$E$16)</f>
        <v>0</v>
      </c>
      <c r="L172">
        <f>SUM(L154:L170)</f>
        <v>0</v>
      </c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</row>
    <row r="173" spans="3:47" hidden="1" x14ac:dyDescent="0.25"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</row>
    <row r="174" spans="3:47" hidden="1" x14ac:dyDescent="0.25">
      <c r="E174" t="str">
        <f>"FALL " &amp;T14</f>
        <v>FALL 2031</v>
      </c>
      <c r="F174" t="str">
        <f>"SPRING " &amp;T15</f>
        <v>SPRING 2032</v>
      </c>
      <c r="G174" t="str">
        <f>"SUMMER " &amp;T15</f>
        <v>SUMMER 2032</v>
      </c>
      <c r="H174" t="s">
        <v>13</v>
      </c>
      <c r="I174" t="s">
        <v>18</v>
      </c>
      <c r="J174" t="s">
        <v>19</v>
      </c>
      <c r="K174" t="s">
        <v>20</v>
      </c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</row>
    <row r="175" spans="3:47" hidden="1" x14ac:dyDescent="0.25">
      <c r="C175" s="2" t="s">
        <v>25</v>
      </c>
      <c r="E175">
        <f>IF(AND($F$18=$T$14, $E$18=$S$7), W23, 0)</f>
        <v>0</v>
      </c>
      <c r="F175">
        <f>IF(AND($F$18=$T$15, $E$18=$S$8), W23, 0)</f>
        <v>0</v>
      </c>
      <c r="G175">
        <f>IF(AND($F$18=$T$15, $E$18=$S$9), X23, 0)</f>
        <v>0</v>
      </c>
      <c r="H175">
        <f>SUM(E175:G175)</f>
        <v>0</v>
      </c>
      <c r="I175" s="26">
        <f>IF(($E$7=$P$16), H175, 0)</f>
        <v>0</v>
      </c>
      <c r="J175" cm="1">
        <f t="array" ref="J175">_xlfn.IFS($E$12=$Q$7,I175*$Q$9,$E$12=$Q$8,I175*$Q$11,$E$12="",0)</f>
        <v>0</v>
      </c>
      <c r="K175">
        <f>IF(($E$14=$R$7),(J175*$R$9),(J175*$R$10))</f>
        <v>0</v>
      </c>
      <c r="L175">
        <f>IF(K175&gt;0,M175,0)</f>
        <v>0</v>
      </c>
      <c r="M175" cm="1">
        <f t="array" ref="M175">_xlfn.IFS(G175&gt;0,$R$52,F175&gt;0,$Q$52,E175&gt;0,$Q$52,H175=0,0)</f>
        <v>0</v>
      </c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</row>
    <row r="176" spans="3:47" hidden="1" x14ac:dyDescent="0.25">
      <c r="C176" s="2" t="s">
        <v>26</v>
      </c>
      <c r="E176">
        <f>IF(AND($F$18=$T$14, $E$18=$S$7), W24, 0)</f>
        <v>0</v>
      </c>
      <c r="F176">
        <f>IF(AND($F$18=$T$15, $E$18=$S$8), W24, 0)</f>
        <v>0</v>
      </c>
      <c r="G176">
        <f>IF(AND($F$18=$T$15, $E$18=$S$9), X24, 0)</f>
        <v>0</v>
      </c>
      <c r="H176">
        <f t="shared" ref="H176:H179" si="47">SUM(E176:G176)</f>
        <v>0</v>
      </c>
      <c r="I176" s="26">
        <f>IF(($E$7=$P$17), H176, 0)</f>
        <v>0</v>
      </c>
      <c r="J176" cm="1">
        <f t="array" ref="J176">_xlfn.IFS($E$12=$Q$7,I176*$Q$9,$E$12=$Q$8,I176*$Q$11,$E$12="",0)</f>
        <v>0</v>
      </c>
      <c r="K176">
        <f>IF(($E$14=$R$7),(J176*$R$9),(J176*$R$10))</f>
        <v>0</v>
      </c>
      <c r="L176">
        <f t="shared" ref="L176:L191" si="48">IF(K176&gt;0,M176,0)</f>
        <v>0</v>
      </c>
      <c r="M176" cm="1">
        <f t="array" ref="M176">_xlfn.IFS(G176&gt;0,$R$52,F176&gt;0,$Q$52,E176&gt;0,$Q$52,H176=0,0)</f>
        <v>0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</row>
    <row r="177" spans="3:47" hidden="1" x14ac:dyDescent="0.25">
      <c r="C177" s="2" t="s">
        <v>30</v>
      </c>
      <c r="E177">
        <f>IF(AND($F$18=$T$14, $E$18=$S$7), W25, 0)</f>
        <v>0</v>
      </c>
      <c r="F177">
        <f>IF(AND($F$18=$T$15, $E$18=$S$8), W25, 0)</f>
        <v>0</v>
      </c>
      <c r="G177">
        <f>IF(AND($F$18=$T$15, $E$18=$S$9), X25, 0)</f>
        <v>0</v>
      </c>
      <c r="H177">
        <f t="shared" si="47"/>
        <v>0</v>
      </c>
      <c r="I177" s="26">
        <f>IF(($E$7=$P$18), H177, 0)</f>
        <v>0</v>
      </c>
      <c r="J177" cm="1">
        <f t="array" ref="J177">_xlfn.IFS($E$12=$Q$7,I177*$Q$9,$E$12=$Q$8,I177*$Q$11,$E$12="",0)</f>
        <v>0</v>
      </c>
      <c r="K177">
        <f>IF(($E$14=$R$7),(J177*$R$9),(J177*$R$10))</f>
        <v>0</v>
      </c>
      <c r="L177">
        <f t="shared" si="48"/>
        <v>0</v>
      </c>
      <c r="M177" cm="1">
        <f t="array" ref="M177">_xlfn.IFS(G177&gt;0,$R$52,F177&gt;0,$Q$52,E177&gt;0,$Q$52,H177=0,0)</f>
        <v>0</v>
      </c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</row>
    <row r="178" spans="3:47" hidden="1" x14ac:dyDescent="0.25">
      <c r="C178" s="2" t="s">
        <v>27</v>
      </c>
      <c r="E178">
        <f>IF(AND($F$18=$T$14, $E$18=$S$7), W26, 0)</f>
        <v>0</v>
      </c>
      <c r="F178">
        <f>IF(AND($F$18=$T$15, $E$18=$S$8), W26, 0)</f>
        <v>0</v>
      </c>
      <c r="G178">
        <f>IF(AND($F$18=$T$15, $E$18=$S$9), X26, 0)</f>
        <v>0</v>
      </c>
      <c r="H178">
        <f t="shared" si="47"/>
        <v>0</v>
      </c>
      <c r="I178" s="26">
        <f>IF(($E$7=$P$19), H178, 0)</f>
        <v>0</v>
      </c>
      <c r="J178" cm="1">
        <f t="array" ref="J178">_xlfn.IFS($E$12=$Q$7,I178*$Q$9,$E$12=$Q$8,I178*$Q$11,$E$12="",0)</f>
        <v>0</v>
      </c>
      <c r="K178">
        <f>IF(($E$14=$R$7),(J178*$R$9),(J178*$R$10))</f>
        <v>0</v>
      </c>
      <c r="L178">
        <f t="shared" si="48"/>
        <v>0</v>
      </c>
      <c r="M178" cm="1">
        <f t="array" ref="M178">_xlfn.IFS(G178&gt;0,$R$52,F178&gt;0,$Q$52,E178&gt;0,$Q$52,H178=0,0)</f>
        <v>0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</row>
    <row r="179" spans="3:47" hidden="1" x14ac:dyDescent="0.25">
      <c r="C179" s="2" t="s">
        <v>28</v>
      </c>
      <c r="E179">
        <f>IF(AND($F$18=$T$14, $E$18=$S$7), W27, 0)</f>
        <v>0</v>
      </c>
      <c r="F179">
        <f>IF(AND($F$18=$T$15, $E$18=$S$8), W27, 0)</f>
        <v>0</v>
      </c>
      <c r="G179">
        <f>IF(AND($F$18=$T$15, $E$18=$S$9), X27, 0)</f>
        <v>0</v>
      </c>
      <c r="H179">
        <f t="shared" si="47"/>
        <v>0</v>
      </c>
      <c r="I179" s="26">
        <f>IF(($E$7=$P$20), H179, 0)</f>
        <v>0</v>
      </c>
      <c r="J179" cm="1">
        <f t="array" ref="J179">_xlfn.IFS($E$12=$Q$7,I179*$Q$9,$E$12=$Q$8,I179*$Q$11,$E$12="",0)</f>
        <v>0</v>
      </c>
      <c r="K179">
        <f>IF(($E$14=$R$7),(J179*$R$9),(J179*$R$10))</f>
        <v>0</v>
      </c>
      <c r="L179">
        <f t="shared" si="48"/>
        <v>0</v>
      </c>
      <c r="M179" cm="1">
        <f t="array" ref="M179">_xlfn.IFS(G179&gt;0,$R$52,F179&gt;0,$Q$52,E179&gt;0,$Q$52,H179=0,0)</f>
        <v>0</v>
      </c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</row>
    <row r="180" spans="3:47" hidden="1" x14ac:dyDescent="0.25"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</row>
    <row r="181" spans="3:47" hidden="1" x14ac:dyDescent="0.25">
      <c r="C181" s="2" t="s">
        <v>25</v>
      </c>
      <c r="E181">
        <f>IF(AND($F$19=$T$14, $E$19=$S$7), W23, 0)</f>
        <v>0</v>
      </c>
      <c r="F181">
        <f>IF(AND($F$19=$T$15, $E$19=$S$8), W23, 0)</f>
        <v>0</v>
      </c>
      <c r="G181">
        <f>IF(AND($F$19=$T$15, $E$19=$S$9), X23, 0)</f>
        <v>0</v>
      </c>
      <c r="H181">
        <f t="shared" ref="H181:H185" si="49">SUM(E181:G181)</f>
        <v>0</v>
      </c>
      <c r="I181" s="26">
        <f>IF(($E$7=$P$16), H181, 0)</f>
        <v>0</v>
      </c>
      <c r="J181" cm="1">
        <f t="array" ref="J181">_xlfn.IFS($E$12=$Q$7,I181*$Q$9,$E$12=$Q$8,I181*$Q$11,$E$12="",0)</f>
        <v>0</v>
      </c>
      <c r="K181">
        <f>IF(($E$14=$R$7),(J181*$R$9),(J181*$R$10))</f>
        <v>0</v>
      </c>
      <c r="L181">
        <f t="shared" si="48"/>
        <v>0</v>
      </c>
      <c r="M181" cm="1">
        <f t="array" ref="M181">_xlfn.IFS(G181&gt;0,$R$52,F181&gt;0,$Q$52,E181&gt;0,$Q$52,H181=0,0)</f>
        <v>0</v>
      </c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</row>
    <row r="182" spans="3:47" hidden="1" x14ac:dyDescent="0.25">
      <c r="C182" s="2" t="s">
        <v>26</v>
      </c>
      <c r="E182">
        <f>IF(AND($F$19=$T$14, $E$19=$S$7), W24, 0)</f>
        <v>0</v>
      </c>
      <c r="F182">
        <f>IF(AND($F$19=$T$15, $E$19=$S$8), W24, 0)</f>
        <v>0</v>
      </c>
      <c r="G182">
        <f>IF(AND($F$19=$T$15, $E$19=$S$9), X24, 0)</f>
        <v>0</v>
      </c>
      <c r="H182">
        <f t="shared" si="49"/>
        <v>0</v>
      </c>
      <c r="I182" s="26">
        <f>IF(($E$7=$P$17), H182, 0)</f>
        <v>0</v>
      </c>
      <c r="J182" cm="1">
        <f t="array" ref="J182">_xlfn.IFS($E$12=$Q$7,I182*$Q$9,$E$12=$Q$8,I182*$Q$11,$E$12="",0)</f>
        <v>0</v>
      </c>
      <c r="K182">
        <f>IF(($E$14=$R$7),(J182*$R$9),(J182*$R$10))</f>
        <v>0</v>
      </c>
      <c r="L182">
        <f t="shared" si="48"/>
        <v>0</v>
      </c>
      <c r="M182" cm="1">
        <f t="array" ref="M182">_xlfn.IFS(G182&gt;0,$R$52,F182&gt;0,$Q$52,E182&gt;0,$Q$52,H182=0,0)</f>
        <v>0</v>
      </c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</row>
    <row r="183" spans="3:47" hidden="1" x14ac:dyDescent="0.25">
      <c r="C183" s="2" t="s">
        <v>30</v>
      </c>
      <c r="E183">
        <f>IF(AND($F$19=$T$14, $E$19=$S$7), W25, 0)</f>
        <v>0</v>
      </c>
      <c r="F183">
        <f>IF(AND($F$19=$T$15, $E$19=$S$8), W25, 0)</f>
        <v>0</v>
      </c>
      <c r="G183">
        <f>IF(AND($F$19=$T$15, $E$19=$S$9), X25, 0)</f>
        <v>0</v>
      </c>
      <c r="H183">
        <f t="shared" si="49"/>
        <v>0</v>
      </c>
      <c r="I183" s="26">
        <f>IF(($E$7=$P$18), H183, 0)</f>
        <v>0</v>
      </c>
      <c r="J183" cm="1">
        <f t="array" ref="J183">_xlfn.IFS($E$12=$Q$7,I183*$Q$9,$E$12=$Q$8,I183*$Q$11,$E$12="",0)</f>
        <v>0</v>
      </c>
      <c r="K183">
        <f>IF(($E$14=$R$7),(J183*$R$9),(J183*$R$10))</f>
        <v>0</v>
      </c>
      <c r="L183">
        <f t="shared" si="48"/>
        <v>0</v>
      </c>
      <c r="M183" cm="1">
        <f t="array" ref="M183">_xlfn.IFS(G183&gt;0,$R$52,F183&gt;0,$Q$52,E183&gt;0,$Q$52,H183=0,0)</f>
        <v>0</v>
      </c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</row>
    <row r="184" spans="3:47" hidden="1" x14ac:dyDescent="0.25">
      <c r="C184" s="2" t="s">
        <v>27</v>
      </c>
      <c r="E184">
        <f>IF(AND($F$19=$T$14, $E$19=$S$7), W26, 0)</f>
        <v>0</v>
      </c>
      <c r="F184">
        <f>IF(AND($F$19=$T$15, $E$19=$S$8), W26, 0)</f>
        <v>0</v>
      </c>
      <c r="G184">
        <f>IF(AND($F$19=$T$15, $E$19=$S$9), X26, 0)</f>
        <v>0</v>
      </c>
      <c r="H184">
        <f t="shared" si="49"/>
        <v>0</v>
      </c>
      <c r="I184" s="26">
        <f>IF(($E$7=$P$19), H184, 0)</f>
        <v>0</v>
      </c>
      <c r="J184" cm="1">
        <f t="array" ref="J184">_xlfn.IFS($E$12=$Q$7,I184*$Q$9,$E$12=$Q$8,I184*$Q$11,$E$12="",0)</f>
        <v>0</v>
      </c>
      <c r="K184">
        <f>IF(($E$14=$R$7),(J184*$R$9),(J184*$R$10))</f>
        <v>0</v>
      </c>
      <c r="L184">
        <f t="shared" si="48"/>
        <v>0</v>
      </c>
      <c r="M184" cm="1">
        <f t="array" ref="M184">_xlfn.IFS(G184&gt;0,$R$52,F184&gt;0,$Q$52,E184&gt;0,$Q$52,H184=0,0)</f>
        <v>0</v>
      </c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</row>
    <row r="185" spans="3:47" hidden="1" x14ac:dyDescent="0.25">
      <c r="C185" s="2" t="s">
        <v>28</v>
      </c>
      <c r="E185">
        <f>IF(AND($F$19=$T$14, $E$19=$S$7), W27, 0)</f>
        <v>0</v>
      </c>
      <c r="F185">
        <f>IF(AND($F$19=$T$15, $E$19=$S$8), W27, 0)</f>
        <v>0</v>
      </c>
      <c r="G185">
        <f>IF(AND($F$19=$T$15, $E$19=$S$9), X27, 0)</f>
        <v>0</v>
      </c>
      <c r="H185">
        <f t="shared" si="49"/>
        <v>0</v>
      </c>
      <c r="I185" s="26">
        <f>IF(($E$7=$P$20), H185, 0)</f>
        <v>0</v>
      </c>
      <c r="J185" cm="1">
        <f t="array" ref="J185">_xlfn.IFS($E$12=$Q$7,I185*$Q$9,$E$12=$Q$8,I185*$Q$11,$E$12="",0)</f>
        <v>0</v>
      </c>
      <c r="K185">
        <f>IF(($E$14=$R$7),(J185*$R$9),(J185*$R$10))</f>
        <v>0</v>
      </c>
      <c r="L185">
        <f t="shared" si="48"/>
        <v>0</v>
      </c>
      <c r="M185" cm="1">
        <f t="array" ref="M185">_xlfn.IFS(G185&gt;0,$R$52,F185&gt;0,$Q$52,E185&gt;0,$Q$52,H185=0,0)</f>
        <v>0</v>
      </c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</row>
    <row r="186" spans="3:47" hidden="1" x14ac:dyDescent="0.25"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</row>
    <row r="187" spans="3:47" hidden="1" x14ac:dyDescent="0.25">
      <c r="C187" s="2" t="s">
        <v>25</v>
      </c>
      <c r="E187">
        <f>IF(AND($F$20=$T$14, $E$20=$S$7), W23, 0)</f>
        <v>0</v>
      </c>
      <c r="F187">
        <f>IF(AND($F$20=$T$15, $E$20=$S$8), W23, 0)</f>
        <v>0</v>
      </c>
      <c r="G187">
        <f>IF(AND($F$20=$T$15, $E$20=$S$9), X23, 0)</f>
        <v>0</v>
      </c>
      <c r="H187">
        <f t="shared" ref="H187:H191" si="50">SUM(E187:G187)</f>
        <v>0</v>
      </c>
      <c r="I187" s="26">
        <f>IF(($E$7=$P$16), H187, 0)</f>
        <v>0</v>
      </c>
      <c r="J187" cm="1">
        <f t="array" ref="J187">_xlfn.IFS($E$12=$Q$7,I187*$Q$9,$E$12=$Q$8,I187*$Q$11,$E$12="",0)</f>
        <v>0</v>
      </c>
      <c r="K187">
        <f>IF(($E$14=$R$7),(J187*$R$9),(J187*$R$10))</f>
        <v>0</v>
      </c>
      <c r="L187">
        <f t="shared" si="48"/>
        <v>0</v>
      </c>
      <c r="M187" cm="1">
        <f t="array" ref="M187">_xlfn.IFS(G187&gt;0,$R$52,F187&gt;0,$Q$52,E187&gt;0,$Q$52,H187=0,0)</f>
        <v>0</v>
      </c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</row>
    <row r="188" spans="3:47" hidden="1" x14ac:dyDescent="0.25">
      <c r="C188" s="2" t="s">
        <v>26</v>
      </c>
      <c r="E188">
        <f>IF(AND($F$20=$T$14, $E$20=$S$7), W24, 0)</f>
        <v>0</v>
      </c>
      <c r="F188">
        <f>IF(AND($F$20=$T$15, $E$20=$S$8), W24, 0)</f>
        <v>0</v>
      </c>
      <c r="G188">
        <f>IF(AND($F$20=$T$15, $E$20=$S$9), X24, 0)</f>
        <v>0</v>
      </c>
      <c r="H188">
        <f t="shared" si="50"/>
        <v>0</v>
      </c>
      <c r="I188" s="26">
        <f>IF(($E$7=$P$17), H188, 0)</f>
        <v>0</v>
      </c>
      <c r="J188" cm="1">
        <f t="array" ref="J188">_xlfn.IFS($E$12=$Q$7,I188*$Q$9,$E$12=$Q$8,I188*$Q$11,$E$12="",0)</f>
        <v>0</v>
      </c>
      <c r="K188">
        <f>IF(($E$14=$R$7),(J188*$R$9),(J188*$R$10))</f>
        <v>0</v>
      </c>
      <c r="L188">
        <f t="shared" si="48"/>
        <v>0</v>
      </c>
      <c r="M188" cm="1">
        <f t="array" ref="M188">_xlfn.IFS(G188&gt;0,$R$52,F188&gt;0,$Q$52,E188&gt;0,$Q$52,H188=0,0)</f>
        <v>0</v>
      </c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</row>
    <row r="189" spans="3:47" hidden="1" x14ac:dyDescent="0.25">
      <c r="C189" s="2" t="s">
        <v>30</v>
      </c>
      <c r="E189">
        <f>IF(AND($F$20=$T$14, $E$20=$S$7), W25, 0)</f>
        <v>0</v>
      </c>
      <c r="F189">
        <f>IF(AND($F$20=$T$15, $E$20=$S$8), W25, 0)</f>
        <v>0</v>
      </c>
      <c r="G189">
        <f>IF(AND($F$20=$T$15, $E$20=$S$9), X25, 0)</f>
        <v>0</v>
      </c>
      <c r="H189">
        <f t="shared" si="50"/>
        <v>0</v>
      </c>
      <c r="I189" s="26">
        <f>IF(($E$7=$P$18), H189, 0)</f>
        <v>0</v>
      </c>
      <c r="J189" cm="1">
        <f t="array" ref="J189">_xlfn.IFS($E$12=$Q$7,I189*$Q$9,$E$12=$Q$8,I189*$Q$11,$E$12="",0)</f>
        <v>0</v>
      </c>
      <c r="K189">
        <f>IF(($E$14=$R$7),(J189*$R$9),(J189*$R$10))</f>
        <v>0</v>
      </c>
      <c r="L189">
        <f t="shared" si="48"/>
        <v>0</v>
      </c>
      <c r="M189" cm="1">
        <f t="array" ref="M189">_xlfn.IFS(G189&gt;0,$R$52,F189&gt;0,$Q$52,E189&gt;0,$Q$52,H189=0,0)</f>
        <v>0</v>
      </c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</row>
    <row r="190" spans="3:47" hidden="1" x14ac:dyDescent="0.25">
      <c r="C190" s="2" t="s">
        <v>27</v>
      </c>
      <c r="E190">
        <f>IF(AND($F$20=$T$14, $E$20=$S$7), W26, 0)</f>
        <v>0</v>
      </c>
      <c r="F190">
        <f>IF(AND($F$20=$T$15, $E$20=$S$8), W26, 0)</f>
        <v>0</v>
      </c>
      <c r="G190">
        <f>IF(AND($F$20=$T$15, $E$20=$S$9), X26, 0)</f>
        <v>0</v>
      </c>
      <c r="H190">
        <f t="shared" si="50"/>
        <v>0</v>
      </c>
      <c r="I190" s="26">
        <f>IF(($E$7=$P$19), H190, 0)</f>
        <v>0</v>
      </c>
      <c r="J190" cm="1">
        <f t="array" ref="J190">_xlfn.IFS($E$12=$Q$7,I190*$Q$9,$E$12=$Q$8,I190*$Q$11,$E$12="",0)</f>
        <v>0</v>
      </c>
      <c r="K190">
        <f>IF(($E$14=$R$7),(J190*$R$9),(J190*$R$10))</f>
        <v>0</v>
      </c>
      <c r="L190">
        <f t="shared" si="48"/>
        <v>0</v>
      </c>
      <c r="M190" cm="1">
        <f t="array" ref="M190">_xlfn.IFS(G190&gt;0,$R$52,F190&gt;0,$Q$52,E190&gt;0,$Q$52,H190=0,0)</f>
        <v>0</v>
      </c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</row>
    <row r="191" spans="3:47" hidden="1" x14ac:dyDescent="0.25">
      <c r="C191" s="2" t="s">
        <v>28</v>
      </c>
      <c r="E191">
        <f>IF(AND($F$20=$T$14, $E$20=$S$7), W27, 0)</f>
        <v>0</v>
      </c>
      <c r="F191">
        <f>IF(AND($F$20=$T$15, $E$20=$S$8), W27, 0)</f>
        <v>0</v>
      </c>
      <c r="G191">
        <f>IF(AND($F$20=$T$15, $E$20=$S$9), X27, 0)</f>
        <v>0</v>
      </c>
      <c r="H191">
        <f t="shared" si="50"/>
        <v>0</v>
      </c>
      <c r="I191" s="26">
        <f>IF(($E$7=$P$20), H191, 0)</f>
        <v>0</v>
      </c>
      <c r="J191" cm="1">
        <f t="array" ref="J191">_xlfn.IFS($E$12=$Q$7,I191*$Q$9,$E$12=$Q$8,I191*$Q$11,$E$12="",0)</f>
        <v>0</v>
      </c>
      <c r="K191">
        <f>IF(($E$14=$R$7),(J191*$R$9),(J191*$R$10))</f>
        <v>0</v>
      </c>
      <c r="L191">
        <f t="shared" si="48"/>
        <v>0</v>
      </c>
      <c r="M191" cm="1">
        <f t="array" ref="M191">_xlfn.IFS(G191&gt;0,$R$52,F191&gt;0,$Q$52,E191&gt;0,$Q$52,H191=0,0)</f>
        <v>0</v>
      </c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</row>
    <row r="192" spans="3:47" hidden="1" x14ac:dyDescent="0.25"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</row>
    <row r="193" spans="11:47" hidden="1" x14ac:dyDescent="0.25">
      <c r="K193" s="33">
        <f>(SUM(K175:K191)*$E$16)+(L193*$E$16)</f>
        <v>0</v>
      </c>
      <c r="L193">
        <f>SUM(L175:L191)</f>
        <v>0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</row>
    <row r="194" spans="11:47" hidden="1" x14ac:dyDescent="0.25"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</row>
    <row r="195" spans="11:47" hidden="1" x14ac:dyDescent="0.25"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</row>
    <row r="196" spans="11:47" s="14" customFormat="1" hidden="1" x14ac:dyDescent="0.25"/>
    <row r="197" spans="11:47" s="14" customFormat="1" hidden="1" x14ac:dyDescent="0.25"/>
    <row r="198" spans="11:47" s="14" customFormat="1" hidden="1" x14ac:dyDescent="0.25"/>
    <row r="199" spans="11:47" s="14" customFormat="1" hidden="1" x14ac:dyDescent="0.25"/>
    <row r="200" spans="11:47" s="14" customFormat="1" hidden="1" x14ac:dyDescent="0.25"/>
    <row r="201" spans="11:47" s="14" customFormat="1" hidden="1" x14ac:dyDescent="0.25"/>
    <row r="202" spans="11:47" s="14" customFormat="1" hidden="1" x14ac:dyDescent="0.25"/>
    <row r="203" spans="11:47" s="14" customFormat="1" hidden="1" x14ac:dyDescent="0.25"/>
    <row r="204" spans="11:47" s="14" customFormat="1" hidden="1" x14ac:dyDescent="0.25"/>
    <row r="205" spans="11:47" s="14" customFormat="1" hidden="1" x14ac:dyDescent="0.25"/>
    <row r="206" spans="11:47" s="14" customFormat="1" hidden="1" x14ac:dyDescent="0.25"/>
    <row r="207" spans="11:47" s="14" customFormat="1" hidden="1" x14ac:dyDescent="0.25"/>
    <row r="208" spans="11:47" s="14" customFormat="1" hidden="1" x14ac:dyDescent="0.25"/>
    <row r="209" s="14" customFormat="1" hidden="1" x14ac:dyDescent="0.25"/>
    <row r="210" s="14" customFormat="1" hidden="1" x14ac:dyDescent="0.25"/>
    <row r="211" s="14" customFormat="1" hidden="1" x14ac:dyDescent="0.25"/>
    <row r="212" s="14" customFormat="1" hidden="1" x14ac:dyDescent="0.25"/>
    <row r="213" s="14" customFormat="1" hidden="1" x14ac:dyDescent="0.25"/>
    <row r="214" s="14" customFormat="1" hidden="1" x14ac:dyDescent="0.25"/>
    <row r="215" s="14" customFormat="1" hidden="1" x14ac:dyDescent="0.25"/>
    <row r="216" s="14" customFormat="1" hidden="1" x14ac:dyDescent="0.25"/>
    <row r="217" s="14" customFormat="1" hidden="1" x14ac:dyDescent="0.25"/>
    <row r="218" s="14" customFormat="1" hidden="1" x14ac:dyDescent="0.25"/>
    <row r="219" s="14" customFormat="1" hidden="1" x14ac:dyDescent="0.25"/>
    <row r="220" s="14" customFormat="1" hidden="1" x14ac:dyDescent="0.25"/>
    <row r="221" s="14" customFormat="1" hidden="1" x14ac:dyDescent="0.25"/>
    <row r="222" s="14" customFormat="1" hidden="1" x14ac:dyDescent="0.25"/>
    <row r="223" s="14" customFormat="1" hidden="1" x14ac:dyDescent="0.25"/>
    <row r="224" s="14" customFormat="1" hidden="1" x14ac:dyDescent="0.25"/>
    <row r="225" s="14" customFormat="1" hidden="1" x14ac:dyDescent="0.25"/>
    <row r="226" s="14" customFormat="1" hidden="1" x14ac:dyDescent="0.25"/>
    <row r="227" s="14" customFormat="1" hidden="1" x14ac:dyDescent="0.25"/>
    <row r="228" s="14" customFormat="1" hidden="1" x14ac:dyDescent="0.25"/>
    <row r="229" s="14" customFormat="1" hidden="1" x14ac:dyDescent="0.25"/>
    <row r="230" s="14" customFormat="1" hidden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</sheetData>
  <protectedRanges>
    <protectedRange sqref="E7" name="Student Type"/>
    <protectedRange sqref="E12" name="Master PhD"/>
    <protectedRange sqref="E14" name="Appt"/>
    <protectedRange sqref="E16" name="No of Students"/>
    <protectedRange sqref="E18:F20" name="Sem Year"/>
  </protectedRanges>
  <mergeCells count="16">
    <mergeCell ref="P21:R21"/>
    <mergeCell ref="S21:U21"/>
    <mergeCell ref="V21:X21"/>
    <mergeCell ref="B2:I2"/>
    <mergeCell ref="E7:H7"/>
    <mergeCell ref="E9:H10"/>
    <mergeCell ref="P14:R14"/>
    <mergeCell ref="V14:W14"/>
    <mergeCell ref="P43:R43"/>
    <mergeCell ref="E23:H23"/>
    <mergeCell ref="P28:R28"/>
    <mergeCell ref="S28:U28"/>
    <mergeCell ref="V28:X28"/>
    <mergeCell ref="P35:R35"/>
    <mergeCell ref="S35:U35"/>
    <mergeCell ref="V35:X35"/>
  </mergeCells>
  <dataValidations count="5">
    <dataValidation type="list" allowBlank="1" showInputMessage="1" showErrorMessage="1" sqref="E14" xr:uid="{1D185CC5-19E2-4924-A40C-C7FF941F3F95}">
      <formula1>$R$7:$R$8</formula1>
    </dataValidation>
    <dataValidation type="list" allowBlank="1" showInputMessage="1" showErrorMessage="1" sqref="E12" xr:uid="{0DA831CD-33AE-4B8E-BE69-C0DB3503F886}">
      <formula1>$Q$7:$Q$8</formula1>
    </dataValidation>
    <dataValidation type="list" allowBlank="1" showInputMessage="1" showErrorMessage="1" sqref="E7" xr:uid="{A461B26D-CF66-418A-A38A-99405B53EB8C}">
      <formula1>$P$7:$P$11</formula1>
    </dataValidation>
    <dataValidation type="list" allowBlank="1" showInputMessage="1" showErrorMessage="1" sqref="F18:F20" xr:uid="{704BE964-451F-48DC-8B20-8FE349E9433F}">
      <formula1>$T$7:$T$16</formula1>
    </dataValidation>
    <dataValidation type="list" allowBlank="1" showInputMessage="1" showErrorMessage="1" sqref="E18:E20" xr:uid="{25D29ABC-2BBC-4804-BE22-DD87C1C144EC}">
      <formula1>$S$7:$S$9</formula1>
    </dataValidation>
  </dataValidations>
  <hyperlinks>
    <hyperlink ref="E9:H10" r:id="rId1" display="The Office of the Registrar:  Tuition &amp; Fees_x000a_https://www.registrar.iastate.edu/fees" xr:uid="{0167ABF5-EE33-478A-A416-75B5DAA41777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Tuition Calculator</vt:lpstr>
    </vt:vector>
  </TitlesOfParts>
  <Company>Iowa State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Nichole [S P]</dc:creator>
  <cp:lastModifiedBy>Rich, Andrea K [S P]</cp:lastModifiedBy>
  <dcterms:created xsi:type="dcterms:W3CDTF">2023-05-15T02:26:43Z</dcterms:created>
  <dcterms:modified xsi:type="dcterms:W3CDTF">2024-07-16T16:24:28Z</dcterms:modified>
</cp:coreProperties>
</file>